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-27560" yWindow="4820" windowWidth="27400" windowHeight="17920" tabRatio="1000" activeTab="7"/>
  </bookViews>
  <sheets>
    <sheet name="종합요약" sheetId="1" r:id="rId1"/>
    <sheet name="주간요약" sheetId="2" r:id="rId2"/>
    <sheet name="Gmarket" sheetId="3" r:id="rId3"/>
    <sheet name="Gmarket_상품별" sheetId="5" r:id="rId4"/>
    <sheet name="Gmarket_키워드" sheetId="9" r:id="rId5"/>
    <sheet name="Auction" sheetId="12" r:id="rId6"/>
    <sheet name="Auction_상품별" sheetId="10" r:id="rId7"/>
    <sheet name="Auction_키워드" sheetId="11" r:id="rId8"/>
  </sheets>
  <definedNames>
    <definedName name="_xlnm._FilterDatabase" localSheetId="7" hidden="1">Auction_키워드!$B$5:$M$7</definedName>
    <definedName name="_xlnm._FilterDatabase" localSheetId="4" hidden="1">Gmarket_키워드!$B$5:$N$7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3" i="3"/>
  <c r="F23" i="3"/>
  <c r="K23" i="3"/>
  <c r="G23" i="3"/>
  <c r="H23" i="3"/>
  <c r="I23" i="3"/>
  <c r="J23" i="3"/>
  <c r="L23" i="3"/>
  <c r="M23" i="3"/>
  <c r="E24" i="3"/>
  <c r="F24" i="3"/>
  <c r="G24" i="3"/>
  <c r="H24" i="3"/>
  <c r="I24" i="3"/>
  <c r="P24" i="3"/>
  <c r="J24" i="3"/>
  <c r="K24" i="3"/>
  <c r="O24" i="3"/>
  <c r="E25" i="3"/>
  <c r="F25" i="3"/>
  <c r="G25" i="3"/>
  <c r="H25" i="3"/>
  <c r="I25" i="3"/>
  <c r="P25" i="3"/>
  <c r="J25" i="3"/>
  <c r="K25" i="3"/>
  <c r="M25" i="3"/>
  <c r="O25" i="3"/>
  <c r="E26" i="3"/>
  <c r="F26" i="3"/>
  <c r="G26" i="3"/>
  <c r="L26" i="3"/>
  <c r="H26" i="3"/>
  <c r="I26" i="3"/>
  <c r="P26" i="3"/>
  <c r="J26" i="3"/>
  <c r="K26" i="3"/>
  <c r="M26" i="3"/>
  <c r="O26" i="3"/>
  <c r="E27" i="3"/>
  <c r="F27" i="3"/>
  <c r="G27" i="3"/>
  <c r="H27" i="3"/>
  <c r="I27" i="3"/>
  <c r="P27" i="3"/>
  <c r="J27" i="3"/>
  <c r="K27" i="3"/>
  <c r="M27" i="3"/>
  <c r="O27" i="3"/>
  <c r="L27" i="3"/>
  <c r="L25" i="3"/>
  <c r="M24" i="3"/>
  <c r="L24" i="3"/>
  <c r="N27" i="3"/>
  <c r="N26" i="3"/>
  <c r="N25" i="3"/>
  <c r="N24" i="3"/>
  <c r="F27" i="12"/>
  <c r="G27" i="12"/>
  <c r="H27" i="12"/>
  <c r="I27" i="12"/>
  <c r="E27" i="12"/>
  <c r="I100" i="12"/>
  <c r="H100" i="12"/>
  <c r="G100" i="12"/>
  <c r="F100" i="12"/>
  <c r="E100" i="12"/>
  <c r="I100" i="3"/>
  <c r="H100" i="3"/>
  <c r="G100" i="3"/>
  <c r="F100" i="3"/>
  <c r="E100" i="3"/>
  <c r="J131" i="12"/>
  <c r="K131" i="12"/>
  <c r="L131" i="12"/>
  <c r="M131" i="12"/>
  <c r="N131" i="12"/>
  <c r="O131" i="12"/>
  <c r="P131" i="12"/>
  <c r="J131" i="3"/>
  <c r="K131" i="3"/>
  <c r="L131" i="3"/>
  <c r="M131" i="3"/>
  <c r="N131" i="3"/>
  <c r="O131" i="3"/>
  <c r="P131" i="3"/>
  <c r="E131" i="2"/>
  <c r="F131" i="2"/>
  <c r="K131" i="2"/>
  <c r="G131" i="2"/>
  <c r="H131" i="2"/>
  <c r="I131" i="2"/>
  <c r="J131" i="2"/>
  <c r="M131" i="2"/>
  <c r="E101" i="2"/>
  <c r="F101" i="2"/>
  <c r="G101" i="2"/>
  <c r="H101" i="2"/>
  <c r="I101" i="2"/>
  <c r="J101" i="2"/>
  <c r="L101" i="2"/>
  <c r="E102" i="2"/>
  <c r="F102" i="2"/>
  <c r="G102" i="2"/>
  <c r="H102" i="2"/>
  <c r="I102" i="2"/>
  <c r="M102" i="2"/>
  <c r="J102" i="2"/>
  <c r="K102" i="2"/>
  <c r="E103" i="2"/>
  <c r="F103" i="2"/>
  <c r="K103" i="2"/>
  <c r="G103" i="2"/>
  <c r="H103" i="2"/>
  <c r="I103" i="2"/>
  <c r="J103" i="2"/>
  <c r="L103" i="2"/>
  <c r="M103" i="2"/>
  <c r="E104" i="2"/>
  <c r="F104" i="2"/>
  <c r="G104" i="2"/>
  <c r="H104" i="2"/>
  <c r="I104" i="2"/>
  <c r="M104" i="2"/>
  <c r="J104" i="2"/>
  <c r="K104" i="2"/>
  <c r="E105" i="2"/>
  <c r="F105" i="2"/>
  <c r="K105" i="2"/>
  <c r="G105" i="2"/>
  <c r="H105" i="2"/>
  <c r="I105" i="2"/>
  <c r="J105" i="2"/>
  <c r="M105" i="2"/>
  <c r="E106" i="2"/>
  <c r="F106" i="2"/>
  <c r="G106" i="2"/>
  <c r="H106" i="2"/>
  <c r="I106" i="2"/>
  <c r="M106" i="2"/>
  <c r="J106" i="2"/>
  <c r="K106" i="2"/>
  <c r="E107" i="2"/>
  <c r="F107" i="2"/>
  <c r="K107" i="2"/>
  <c r="G107" i="2"/>
  <c r="H107" i="2"/>
  <c r="I107" i="2"/>
  <c r="J107" i="2"/>
  <c r="L107" i="2"/>
  <c r="M107" i="2"/>
  <c r="E108" i="2"/>
  <c r="F108" i="2"/>
  <c r="G108" i="2"/>
  <c r="H108" i="2"/>
  <c r="I108" i="2"/>
  <c r="P108" i="2"/>
  <c r="J108" i="2"/>
  <c r="K108" i="2"/>
  <c r="M108" i="2"/>
  <c r="O108" i="2"/>
  <c r="E109" i="2"/>
  <c r="F109" i="2"/>
  <c r="K109" i="2"/>
  <c r="G109" i="2"/>
  <c r="H109" i="2"/>
  <c r="I109" i="2"/>
  <c r="P109" i="2"/>
  <c r="J109" i="2"/>
  <c r="M109" i="2"/>
  <c r="O109" i="2"/>
  <c r="E110" i="2"/>
  <c r="F110" i="2"/>
  <c r="G110" i="2"/>
  <c r="H110" i="2"/>
  <c r="I110" i="2"/>
  <c r="P110" i="2"/>
  <c r="J110" i="2"/>
  <c r="K110" i="2"/>
  <c r="O110" i="2"/>
  <c r="E111" i="2"/>
  <c r="F111" i="2"/>
  <c r="G111" i="2"/>
  <c r="H111" i="2"/>
  <c r="O111" i="2"/>
  <c r="I111" i="2"/>
  <c r="P111" i="2"/>
  <c r="J111" i="2"/>
  <c r="M111" i="2"/>
  <c r="E112" i="2"/>
  <c r="F112" i="2"/>
  <c r="G112" i="2"/>
  <c r="H112" i="2"/>
  <c r="I112" i="2"/>
  <c r="P112" i="2"/>
  <c r="J112" i="2"/>
  <c r="K112" i="2"/>
  <c r="O112" i="2"/>
  <c r="E113" i="2"/>
  <c r="F113" i="2"/>
  <c r="G113" i="2"/>
  <c r="L113" i="2"/>
  <c r="H113" i="2"/>
  <c r="I113" i="2"/>
  <c r="P113" i="2"/>
  <c r="J113" i="2"/>
  <c r="K113" i="2"/>
  <c r="O113" i="2"/>
  <c r="E114" i="2"/>
  <c r="F114" i="2"/>
  <c r="G114" i="2"/>
  <c r="H114" i="2"/>
  <c r="I114" i="2"/>
  <c r="P114" i="2"/>
  <c r="J114" i="2"/>
  <c r="K114" i="2"/>
  <c r="M114" i="2"/>
  <c r="O114" i="2"/>
  <c r="E115" i="2"/>
  <c r="F115" i="2"/>
  <c r="G115" i="2"/>
  <c r="H115" i="2"/>
  <c r="I115" i="2"/>
  <c r="P115" i="2"/>
  <c r="J115" i="2"/>
  <c r="K115" i="2"/>
  <c r="O115" i="2"/>
  <c r="E116" i="2"/>
  <c r="F116" i="2"/>
  <c r="G116" i="2"/>
  <c r="H116" i="2"/>
  <c r="I116" i="2"/>
  <c r="P116" i="2"/>
  <c r="J116" i="2"/>
  <c r="K116" i="2"/>
  <c r="O116" i="2"/>
  <c r="E117" i="2"/>
  <c r="F117" i="2"/>
  <c r="G117" i="2"/>
  <c r="H117" i="2"/>
  <c r="I117" i="2"/>
  <c r="P117" i="2"/>
  <c r="J117" i="2"/>
  <c r="K117" i="2"/>
  <c r="O117" i="2"/>
  <c r="E118" i="2"/>
  <c r="F118" i="2"/>
  <c r="K118" i="2"/>
  <c r="G118" i="2"/>
  <c r="H118" i="2"/>
  <c r="O118" i="2"/>
  <c r="I118" i="2"/>
  <c r="P118" i="2"/>
  <c r="J118" i="2"/>
  <c r="M118" i="2"/>
  <c r="E119" i="2"/>
  <c r="F119" i="2"/>
  <c r="G119" i="2"/>
  <c r="L119" i="2"/>
  <c r="H119" i="2"/>
  <c r="I119" i="2"/>
  <c r="P119" i="2"/>
  <c r="J119" i="2"/>
  <c r="K119" i="2"/>
  <c r="O119" i="2"/>
  <c r="E120" i="2"/>
  <c r="F120" i="2"/>
  <c r="G120" i="2"/>
  <c r="H120" i="2"/>
  <c r="O120" i="2"/>
  <c r="I120" i="2"/>
  <c r="P120" i="2"/>
  <c r="J120" i="2"/>
  <c r="M120" i="2"/>
  <c r="E121" i="2"/>
  <c r="F121" i="2"/>
  <c r="K121" i="2"/>
  <c r="G121" i="2"/>
  <c r="H121" i="2"/>
  <c r="I121" i="2"/>
  <c r="P121" i="2"/>
  <c r="J121" i="2"/>
  <c r="O121" i="2"/>
  <c r="E122" i="2"/>
  <c r="F122" i="2"/>
  <c r="K122" i="2"/>
  <c r="G122" i="2"/>
  <c r="H122" i="2"/>
  <c r="O122" i="2"/>
  <c r="I122" i="2"/>
  <c r="P122" i="2"/>
  <c r="J122" i="2"/>
  <c r="M122" i="2"/>
  <c r="E123" i="2"/>
  <c r="F123" i="2"/>
  <c r="G123" i="2"/>
  <c r="L123" i="2"/>
  <c r="H123" i="2"/>
  <c r="I123" i="2"/>
  <c r="P123" i="2"/>
  <c r="J123" i="2"/>
  <c r="K123" i="2"/>
  <c r="O123" i="2"/>
  <c r="E124" i="2"/>
  <c r="F124" i="2"/>
  <c r="G124" i="2"/>
  <c r="H124" i="2"/>
  <c r="O124" i="2"/>
  <c r="I124" i="2"/>
  <c r="P124" i="2"/>
  <c r="J124" i="2"/>
  <c r="M124" i="2"/>
  <c r="E125" i="2"/>
  <c r="F125" i="2"/>
  <c r="K125" i="2"/>
  <c r="G125" i="2"/>
  <c r="H125" i="2"/>
  <c r="I125" i="2"/>
  <c r="P125" i="2"/>
  <c r="J125" i="2"/>
  <c r="O125" i="2"/>
  <c r="E126" i="2"/>
  <c r="F126" i="2"/>
  <c r="G126" i="2"/>
  <c r="H126" i="2"/>
  <c r="O126" i="2"/>
  <c r="I126" i="2"/>
  <c r="P126" i="2"/>
  <c r="J126" i="2"/>
  <c r="M126" i="2"/>
  <c r="E127" i="2"/>
  <c r="F127" i="2"/>
  <c r="G127" i="2"/>
  <c r="L127" i="2"/>
  <c r="H127" i="2"/>
  <c r="I127" i="2"/>
  <c r="P127" i="2"/>
  <c r="J127" i="2"/>
  <c r="K127" i="2"/>
  <c r="O127" i="2"/>
  <c r="E128" i="2"/>
  <c r="F128" i="2"/>
  <c r="G128" i="2"/>
  <c r="H128" i="2"/>
  <c r="O128" i="2"/>
  <c r="I128" i="2"/>
  <c r="P128" i="2"/>
  <c r="J128" i="2"/>
  <c r="M128" i="2"/>
  <c r="E129" i="2"/>
  <c r="F129" i="2"/>
  <c r="G129" i="2"/>
  <c r="L129" i="2"/>
  <c r="H129" i="2"/>
  <c r="I129" i="2"/>
  <c r="P129" i="2"/>
  <c r="J129" i="2"/>
  <c r="K129" i="2"/>
  <c r="O129" i="2"/>
  <c r="E130" i="2"/>
  <c r="F130" i="2"/>
  <c r="K130" i="2"/>
  <c r="G130" i="2"/>
  <c r="H130" i="2"/>
  <c r="O130" i="2"/>
  <c r="I130" i="2"/>
  <c r="P130" i="2"/>
  <c r="J130" i="2"/>
  <c r="M130" i="2"/>
  <c r="K126" i="2"/>
  <c r="L110" i="2"/>
  <c r="L106" i="2"/>
  <c r="L105" i="2"/>
  <c r="K111" i="2"/>
  <c r="L104" i="2"/>
  <c r="L115" i="2"/>
  <c r="H100" i="2"/>
  <c r="K128" i="2"/>
  <c r="L125" i="2"/>
  <c r="K124" i="2"/>
  <c r="L121" i="2"/>
  <c r="K120" i="2"/>
  <c r="L117" i="2"/>
  <c r="M116" i="2"/>
  <c r="M112" i="2"/>
  <c r="M110" i="2"/>
  <c r="I100" i="2"/>
  <c r="G100" i="2"/>
  <c r="E100" i="2"/>
  <c r="L111" i="2"/>
  <c r="L109" i="2"/>
  <c r="F100" i="2"/>
  <c r="M101" i="2"/>
  <c r="P131" i="2"/>
  <c r="L130" i="2"/>
  <c r="M129" i="2"/>
  <c r="L128" i="2"/>
  <c r="M127" i="2"/>
  <c r="L126" i="2"/>
  <c r="M125" i="2"/>
  <c r="L124" i="2"/>
  <c r="M123" i="2"/>
  <c r="L122" i="2"/>
  <c r="M121" i="2"/>
  <c r="L120" i="2"/>
  <c r="M119" i="2"/>
  <c r="L118" i="2"/>
  <c r="M117" i="2"/>
  <c r="L116" i="2"/>
  <c r="M115" i="2"/>
  <c r="L114" i="2"/>
  <c r="M113" i="2"/>
  <c r="L112" i="2"/>
  <c r="L108" i="2"/>
  <c r="N131" i="2"/>
  <c r="O131" i="2"/>
  <c r="L100" i="2"/>
  <c r="J100" i="2"/>
  <c r="M100" i="2"/>
  <c r="K100" i="2"/>
  <c r="L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L102" i="2"/>
  <c r="K101" i="2"/>
  <c r="I26" i="12"/>
  <c r="H26" i="12"/>
  <c r="G26" i="12"/>
  <c r="F26" i="12"/>
  <c r="E26" i="12"/>
  <c r="I25" i="12"/>
  <c r="H25" i="12"/>
  <c r="G25" i="12"/>
  <c r="F25" i="12"/>
  <c r="E25" i="12"/>
  <c r="I24" i="12"/>
  <c r="H24" i="12"/>
  <c r="G24" i="12"/>
  <c r="F24" i="12"/>
  <c r="E24" i="12"/>
  <c r="I23" i="12"/>
  <c r="H23" i="12"/>
  <c r="G23" i="12"/>
  <c r="F23" i="12"/>
  <c r="E23" i="12"/>
  <c r="K27" i="12"/>
  <c r="N27" i="12"/>
  <c r="K26" i="12"/>
  <c r="O25" i="12"/>
  <c r="N25" i="12"/>
  <c r="H22" i="12"/>
  <c r="F22" i="12"/>
  <c r="I22" i="12"/>
  <c r="E22" i="12"/>
  <c r="M27" i="12"/>
  <c r="O27" i="12"/>
  <c r="O26" i="12"/>
  <c r="M25" i="12"/>
  <c r="K25" i="12"/>
  <c r="K24" i="12"/>
  <c r="M23" i="12"/>
  <c r="J23" i="12"/>
  <c r="E54" i="3"/>
  <c r="E51" i="12"/>
  <c r="N57" i="12"/>
  <c r="O57" i="12"/>
  <c r="I57" i="12"/>
  <c r="J57" i="12"/>
  <c r="E57" i="12"/>
  <c r="C57" i="12"/>
  <c r="D57" i="12"/>
  <c r="N56" i="12"/>
  <c r="O56" i="12"/>
  <c r="I56" i="12"/>
  <c r="J56" i="12"/>
  <c r="E56" i="12"/>
  <c r="C56" i="12"/>
  <c r="D56" i="12"/>
  <c r="N55" i="12"/>
  <c r="O55" i="12"/>
  <c r="I55" i="12"/>
  <c r="J55" i="12"/>
  <c r="E55" i="12"/>
  <c r="C55" i="12"/>
  <c r="D55" i="12"/>
  <c r="N54" i="12"/>
  <c r="O54" i="12"/>
  <c r="I54" i="12"/>
  <c r="J54" i="12"/>
  <c r="E54" i="12"/>
  <c r="C54" i="12"/>
  <c r="D54" i="12"/>
  <c r="N53" i="12"/>
  <c r="O53" i="12"/>
  <c r="I53" i="12"/>
  <c r="J53" i="12"/>
  <c r="E53" i="12"/>
  <c r="F53" i="12"/>
  <c r="C53" i="12"/>
  <c r="D53" i="12"/>
  <c r="N52" i="12"/>
  <c r="I52" i="12"/>
  <c r="J52" i="12"/>
  <c r="E52" i="12"/>
  <c r="C52" i="12"/>
  <c r="D52" i="12"/>
  <c r="N51" i="12"/>
  <c r="O51" i="12"/>
  <c r="I51" i="12"/>
  <c r="C51" i="12"/>
  <c r="N57" i="3"/>
  <c r="N56" i="3"/>
  <c r="N55" i="3"/>
  <c r="N54" i="3"/>
  <c r="N53" i="3"/>
  <c r="N52" i="3"/>
  <c r="N51" i="3"/>
  <c r="K57" i="3"/>
  <c r="K56" i="3"/>
  <c r="K55" i="3"/>
  <c r="K54" i="3"/>
  <c r="K53" i="3"/>
  <c r="K52" i="3"/>
  <c r="K51" i="3"/>
  <c r="I57" i="3"/>
  <c r="I56" i="3"/>
  <c r="I55" i="3"/>
  <c r="I54" i="3"/>
  <c r="I53" i="3"/>
  <c r="I52" i="3"/>
  <c r="I51" i="3"/>
  <c r="E51" i="3"/>
  <c r="E57" i="3"/>
  <c r="E56" i="3"/>
  <c r="E55" i="3"/>
  <c r="E53" i="3"/>
  <c r="E52" i="3"/>
  <c r="C57" i="3"/>
  <c r="C56" i="3"/>
  <c r="C55" i="3"/>
  <c r="C54" i="3"/>
  <c r="C53" i="3"/>
  <c r="C52" i="3"/>
  <c r="C51" i="3"/>
  <c r="D51" i="3"/>
  <c r="P130" i="12"/>
  <c r="N130" i="12"/>
  <c r="M130" i="12"/>
  <c r="L130" i="12"/>
  <c r="K130" i="12"/>
  <c r="P130" i="3"/>
  <c r="O130" i="3"/>
  <c r="N130" i="3"/>
  <c r="M130" i="3"/>
  <c r="L130" i="3"/>
  <c r="K130" i="3"/>
  <c r="J130" i="3"/>
  <c r="K22" i="12"/>
  <c r="M24" i="12"/>
  <c r="M26" i="12"/>
  <c r="K23" i="12"/>
  <c r="O24" i="12"/>
  <c r="G22" i="12"/>
  <c r="M22" i="12"/>
  <c r="J22" i="12"/>
  <c r="L22" i="12"/>
  <c r="L23" i="12"/>
  <c r="N24" i="12"/>
  <c r="N26" i="12"/>
  <c r="J24" i="12"/>
  <c r="L24" i="12"/>
  <c r="P24" i="12"/>
  <c r="J25" i="12"/>
  <c r="L25" i="12"/>
  <c r="P25" i="12"/>
  <c r="J26" i="12"/>
  <c r="L26" i="12"/>
  <c r="P26" i="12"/>
  <c r="J27" i="12"/>
  <c r="L27" i="12"/>
  <c r="P27" i="12"/>
  <c r="C58" i="12"/>
  <c r="J130" i="12"/>
  <c r="G52" i="12"/>
  <c r="P52" i="12"/>
  <c r="I58" i="12"/>
  <c r="N58" i="12"/>
  <c r="P58" i="12"/>
  <c r="O52" i="12"/>
  <c r="G54" i="12"/>
  <c r="G55" i="12"/>
  <c r="G56" i="12"/>
  <c r="G57" i="12"/>
  <c r="P53" i="12"/>
  <c r="P54" i="12"/>
  <c r="P55" i="12"/>
  <c r="P56" i="12"/>
  <c r="E58" i="12"/>
  <c r="G58" i="12"/>
  <c r="G51" i="12"/>
  <c r="G53" i="12"/>
  <c r="D51" i="12"/>
  <c r="F51" i="12"/>
  <c r="H51" i="12"/>
  <c r="J51" i="12"/>
  <c r="P51" i="12"/>
  <c r="F52" i="12"/>
  <c r="H52" i="12"/>
  <c r="H53" i="12"/>
  <c r="F54" i="12"/>
  <c r="H54" i="12"/>
  <c r="F55" i="12"/>
  <c r="H55" i="12"/>
  <c r="F56" i="12"/>
  <c r="H56" i="12"/>
  <c r="F57" i="12"/>
  <c r="H57" i="12"/>
  <c r="P57" i="12"/>
  <c r="A58" i="12"/>
  <c r="D58" i="12"/>
  <c r="A58" i="3"/>
  <c r="A58" i="2"/>
  <c r="P129" i="12"/>
  <c r="N129" i="12"/>
  <c r="M129" i="12"/>
  <c r="L129" i="12"/>
  <c r="K129" i="12"/>
  <c r="J129" i="12"/>
  <c r="P128" i="12"/>
  <c r="N128" i="12"/>
  <c r="M128" i="12"/>
  <c r="L128" i="12"/>
  <c r="K128" i="12"/>
  <c r="P127" i="12"/>
  <c r="N127" i="12"/>
  <c r="M127" i="12"/>
  <c r="L127" i="12"/>
  <c r="K127" i="12"/>
  <c r="P126" i="12"/>
  <c r="N126" i="12"/>
  <c r="M126" i="12"/>
  <c r="L126" i="12"/>
  <c r="K126" i="12"/>
  <c r="P125" i="12"/>
  <c r="N125" i="12"/>
  <c r="M125" i="12"/>
  <c r="L125" i="12"/>
  <c r="K125" i="12"/>
  <c r="P124" i="12"/>
  <c r="N124" i="12"/>
  <c r="M124" i="12"/>
  <c r="L124" i="12"/>
  <c r="K124" i="12"/>
  <c r="P123" i="12"/>
  <c r="N123" i="12"/>
  <c r="M123" i="12"/>
  <c r="L123" i="12"/>
  <c r="K123" i="12"/>
  <c r="P122" i="12"/>
  <c r="N122" i="12"/>
  <c r="M122" i="12"/>
  <c r="L122" i="12"/>
  <c r="K122" i="12"/>
  <c r="P121" i="12"/>
  <c r="N121" i="12"/>
  <c r="M121" i="12"/>
  <c r="L121" i="12"/>
  <c r="K121" i="12"/>
  <c r="P120" i="12"/>
  <c r="N120" i="12"/>
  <c r="M120" i="12"/>
  <c r="L120" i="12"/>
  <c r="K120" i="12"/>
  <c r="P119" i="12"/>
  <c r="N119" i="12"/>
  <c r="M119" i="12"/>
  <c r="L119" i="12"/>
  <c r="K119" i="12"/>
  <c r="P118" i="12"/>
  <c r="N118" i="12"/>
  <c r="M118" i="12"/>
  <c r="L118" i="12"/>
  <c r="K118" i="12"/>
  <c r="P117" i="12"/>
  <c r="N117" i="12"/>
  <c r="M117" i="12"/>
  <c r="L117" i="12"/>
  <c r="K117" i="12"/>
  <c r="P116" i="12"/>
  <c r="N116" i="12"/>
  <c r="M116" i="12"/>
  <c r="L116" i="12"/>
  <c r="K116" i="12"/>
  <c r="P115" i="12"/>
  <c r="N115" i="12"/>
  <c r="M115" i="12"/>
  <c r="L115" i="12"/>
  <c r="K115" i="12"/>
  <c r="P114" i="12"/>
  <c r="N114" i="12"/>
  <c r="M114" i="12"/>
  <c r="L114" i="12"/>
  <c r="K114" i="12"/>
  <c r="P113" i="12"/>
  <c r="N113" i="12"/>
  <c r="M113" i="12"/>
  <c r="L113" i="12"/>
  <c r="K113" i="12"/>
  <c r="P112" i="12"/>
  <c r="N112" i="12"/>
  <c r="M112" i="12"/>
  <c r="L112" i="12"/>
  <c r="K112" i="12"/>
  <c r="P111" i="12"/>
  <c r="N111" i="12"/>
  <c r="M111" i="12"/>
  <c r="L111" i="12"/>
  <c r="K111" i="12"/>
  <c r="P110" i="12"/>
  <c r="N110" i="12"/>
  <c r="M110" i="12"/>
  <c r="L110" i="12"/>
  <c r="K110" i="12"/>
  <c r="P109" i="12"/>
  <c r="N109" i="12"/>
  <c r="M109" i="12"/>
  <c r="L109" i="12"/>
  <c r="K109" i="12"/>
  <c r="P108" i="12"/>
  <c r="N108" i="12"/>
  <c r="M108" i="12"/>
  <c r="L108" i="12"/>
  <c r="K108" i="12"/>
  <c r="M107" i="12"/>
  <c r="L107" i="12"/>
  <c r="K107" i="12"/>
  <c r="M106" i="12"/>
  <c r="L106" i="12"/>
  <c r="K106" i="12"/>
  <c r="M105" i="12"/>
  <c r="L105" i="12"/>
  <c r="K105" i="12"/>
  <c r="M104" i="12"/>
  <c r="L104" i="12"/>
  <c r="K104" i="12"/>
  <c r="M103" i="12"/>
  <c r="L103" i="12"/>
  <c r="K103" i="12"/>
  <c r="M102" i="12"/>
  <c r="L102" i="12"/>
  <c r="K102" i="12"/>
  <c r="M101" i="12"/>
  <c r="L101" i="12"/>
  <c r="K101" i="12"/>
  <c r="I15" i="1"/>
  <c r="G15" i="1"/>
  <c r="J128" i="3"/>
  <c r="K128" i="3"/>
  <c r="L128" i="3"/>
  <c r="M128" i="3"/>
  <c r="N128" i="3"/>
  <c r="O128" i="3"/>
  <c r="P128" i="3"/>
  <c r="H58" i="12"/>
  <c r="O58" i="12"/>
  <c r="J58" i="12"/>
  <c r="F58" i="12"/>
  <c r="K100" i="12"/>
  <c r="L100" i="12"/>
  <c r="M100" i="12"/>
  <c r="J128" i="12"/>
  <c r="K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9" i="3"/>
  <c r="K129" i="3"/>
  <c r="L129" i="3"/>
  <c r="M129" i="3"/>
  <c r="N129" i="3"/>
  <c r="O129" i="3"/>
  <c r="P129" i="3"/>
  <c r="N3" i="9"/>
  <c r="L3" i="10"/>
  <c r="N3" i="11"/>
  <c r="L3" i="5"/>
  <c r="K7" i="9"/>
  <c r="L7" i="9"/>
  <c r="M7" i="9"/>
  <c r="J6" i="11"/>
  <c r="I6" i="11"/>
  <c r="H6" i="11"/>
  <c r="G6" i="11"/>
  <c r="F6" i="11"/>
  <c r="L7" i="10"/>
  <c r="K7" i="10"/>
  <c r="J7" i="10"/>
  <c r="I7" i="10"/>
  <c r="B14" i="1"/>
  <c r="B38" i="1"/>
  <c r="J6" i="9"/>
  <c r="I6" i="9"/>
  <c r="H6" i="9"/>
  <c r="G6" i="9"/>
  <c r="F6" i="9"/>
  <c r="J127" i="12"/>
  <c r="E58" i="3"/>
  <c r="L100" i="3"/>
  <c r="J100" i="3"/>
  <c r="K6" i="11"/>
  <c r="M6" i="11"/>
  <c r="L6" i="11"/>
  <c r="N6" i="11"/>
  <c r="N7" i="9"/>
  <c r="I7" i="5"/>
  <c r="J7" i="5"/>
  <c r="K7" i="5"/>
  <c r="J126" i="12"/>
  <c r="F58" i="3"/>
  <c r="F15" i="1"/>
  <c r="E15" i="1"/>
  <c r="L7" i="5"/>
  <c r="J125" i="12"/>
  <c r="L6" i="9"/>
  <c r="J124" i="12"/>
  <c r="N6" i="9"/>
  <c r="K6" i="9"/>
  <c r="M6" i="9"/>
  <c r="J123" i="12"/>
  <c r="O130" i="12"/>
  <c r="M15" i="1"/>
  <c r="O129" i="12"/>
  <c r="J122" i="12"/>
  <c r="K15" i="1"/>
  <c r="L15" i="1"/>
  <c r="J121" i="12"/>
  <c r="O128" i="12"/>
  <c r="D57" i="3"/>
  <c r="D55" i="3"/>
  <c r="D53" i="3"/>
  <c r="D52" i="3"/>
  <c r="D56" i="3"/>
  <c r="D54" i="3"/>
  <c r="F53" i="3"/>
  <c r="F52" i="3"/>
  <c r="F54" i="3"/>
  <c r="O55" i="3"/>
  <c r="O53" i="3"/>
  <c r="O57" i="3"/>
  <c r="O52" i="3"/>
  <c r="H54" i="3"/>
  <c r="J57" i="3"/>
  <c r="H53" i="3"/>
  <c r="M54" i="3"/>
  <c r="L53" i="3"/>
  <c r="L55" i="3"/>
  <c r="F55" i="3"/>
  <c r="L57" i="3"/>
  <c r="L56" i="3"/>
  <c r="K58" i="3"/>
  <c r="F51" i="3"/>
  <c r="I58" i="3"/>
  <c r="N58" i="3"/>
  <c r="C58" i="3"/>
  <c r="C55" i="2"/>
  <c r="D55" i="2"/>
  <c r="J120" i="12"/>
  <c r="O127" i="12"/>
  <c r="C54" i="2"/>
  <c r="D54" i="2"/>
  <c r="C56" i="2"/>
  <c r="D56" i="2"/>
  <c r="C57" i="2"/>
  <c r="D57" i="2"/>
  <c r="C51" i="2"/>
  <c r="D51" i="2"/>
  <c r="C53" i="2"/>
  <c r="D53" i="2"/>
  <c r="N52" i="2"/>
  <c r="I52" i="2"/>
  <c r="E52" i="2"/>
  <c r="I51" i="2"/>
  <c r="E54" i="2"/>
  <c r="E55" i="2"/>
  <c r="N51" i="2"/>
  <c r="I56" i="2"/>
  <c r="E57" i="2"/>
  <c r="E53" i="2"/>
  <c r="N54" i="2"/>
  <c r="N53" i="2"/>
  <c r="C52" i="2"/>
  <c r="D52" i="2"/>
  <c r="E51" i="2"/>
  <c r="N55" i="2"/>
  <c r="I53" i="2"/>
  <c r="I55" i="2"/>
  <c r="N56" i="2"/>
  <c r="I57" i="2"/>
  <c r="I54" i="2"/>
  <c r="E56" i="2"/>
  <c r="N57" i="2"/>
  <c r="G55" i="3"/>
  <c r="P55" i="3"/>
  <c r="J58" i="3"/>
  <c r="H58" i="3"/>
  <c r="D58" i="3"/>
  <c r="G58" i="3"/>
  <c r="P58" i="3"/>
  <c r="O58" i="3"/>
  <c r="M58" i="3"/>
  <c r="L58" i="3"/>
  <c r="H55" i="3"/>
  <c r="P56" i="3"/>
  <c r="O51" i="3"/>
  <c r="O56" i="3"/>
  <c r="J55" i="3"/>
  <c r="G52" i="3"/>
  <c r="L51" i="3"/>
  <c r="M55" i="3"/>
  <c r="J54" i="3"/>
  <c r="P54" i="3"/>
  <c r="M56" i="3"/>
  <c r="G54" i="3"/>
  <c r="L52" i="3"/>
  <c r="M52" i="3"/>
  <c r="G56" i="3"/>
  <c r="F56" i="3"/>
  <c r="J51" i="3"/>
  <c r="H51" i="3"/>
  <c r="J52" i="3"/>
  <c r="H52" i="3"/>
  <c r="P52" i="3"/>
  <c r="G51" i="3"/>
  <c r="M51" i="3"/>
  <c r="F57" i="3"/>
  <c r="G57" i="3"/>
  <c r="M57" i="3"/>
  <c r="H56" i="3"/>
  <c r="P57" i="3"/>
  <c r="P51" i="3"/>
  <c r="M53" i="3"/>
  <c r="L54" i="3"/>
  <c r="J53" i="3"/>
  <c r="H57" i="3"/>
  <c r="J56" i="3"/>
  <c r="O54" i="3"/>
  <c r="P53" i="3"/>
  <c r="G53" i="3"/>
  <c r="J119" i="12"/>
  <c r="O126" i="12"/>
  <c r="J54" i="2"/>
  <c r="H54" i="2"/>
  <c r="J57" i="2"/>
  <c r="H57" i="2"/>
  <c r="J55" i="2"/>
  <c r="H55" i="2"/>
  <c r="P55" i="2"/>
  <c r="O55" i="2"/>
  <c r="P54" i="2"/>
  <c r="O54" i="2"/>
  <c r="J56" i="2"/>
  <c r="H56" i="2"/>
  <c r="G55" i="2"/>
  <c r="F55" i="2"/>
  <c r="I58" i="2"/>
  <c r="H51" i="2"/>
  <c r="J51" i="2"/>
  <c r="F52" i="2"/>
  <c r="G52" i="2"/>
  <c r="J52" i="2"/>
  <c r="H52" i="2"/>
  <c r="P52" i="2"/>
  <c r="O52" i="2"/>
  <c r="C58" i="2"/>
  <c r="D58" i="2"/>
  <c r="O57" i="2"/>
  <c r="P57" i="2"/>
  <c r="G56" i="2"/>
  <c r="F56" i="2"/>
  <c r="P56" i="2"/>
  <c r="O56" i="2"/>
  <c r="J53" i="2"/>
  <c r="H53" i="2"/>
  <c r="E58" i="2"/>
  <c r="G51" i="2"/>
  <c r="F51" i="2"/>
  <c r="P53" i="2"/>
  <c r="O53" i="2"/>
  <c r="F53" i="2"/>
  <c r="G53" i="2"/>
  <c r="G57" i="2"/>
  <c r="F57" i="2"/>
  <c r="N58" i="2"/>
  <c r="O51" i="2"/>
  <c r="P51" i="2"/>
  <c r="G54" i="2"/>
  <c r="F54" i="2"/>
  <c r="J118" i="12"/>
  <c r="O125" i="12"/>
  <c r="H58" i="2"/>
  <c r="J58" i="2"/>
  <c r="F58" i="2"/>
  <c r="G58" i="2"/>
  <c r="P58" i="2"/>
  <c r="O58" i="2"/>
  <c r="J117" i="12"/>
  <c r="O124" i="12"/>
  <c r="J116" i="12"/>
  <c r="O123" i="12"/>
  <c r="J115" i="12"/>
  <c r="O122" i="12"/>
  <c r="J114" i="12"/>
  <c r="O121" i="12"/>
  <c r="J113" i="12"/>
  <c r="O120" i="12"/>
  <c r="J112" i="12"/>
  <c r="O119" i="12"/>
  <c r="J111" i="12"/>
  <c r="O118" i="12"/>
  <c r="J110" i="12"/>
  <c r="O117" i="12"/>
  <c r="J109" i="12"/>
  <c r="O116" i="12"/>
  <c r="J108" i="12"/>
  <c r="O115" i="12"/>
  <c r="K56" i="12"/>
  <c r="J107" i="12"/>
  <c r="O114" i="12"/>
  <c r="K55" i="12"/>
  <c r="J106" i="12"/>
  <c r="O113" i="12"/>
  <c r="M56" i="12"/>
  <c r="L56" i="12"/>
  <c r="L55" i="12"/>
  <c r="M55" i="12"/>
  <c r="K54" i="12"/>
  <c r="J105" i="12"/>
  <c r="O112" i="12"/>
  <c r="M54" i="12"/>
  <c r="L54" i="12"/>
  <c r="K53" i="12"/>
  <c r="J104" i="12"/>
  <c r="O111" i="12"/>
  <c r="L53" i="12"/>
  <c r="M53" i="12"/>
  <c r="K52" i="12"/>
  <c r="J103" i="12"/>
  <c r="O110" i="12"/>
  <c r="M52" i="12"/>
  <c r="L52" i="12"/>
  <c r="K51" i="12"/>
  <c r="J102" i="12"/>
  <c r="K52" i="2"/>
  <c r="O109" i="12"/>
  <c r="K54" i="2"/>
  <c r="M54" i="2"/>
  <c r="K56" i="2"/>
  <c r="M52" i="2"/>
  <c r="L52" i="2"/>
  <c r="J100" i="12"/>
  <c r="K57" i="12"/>
  <c r="K58" i="12"/>
  <c r="J101" i="12"/>
  <c r="K51" i="2"/>
  <c r="O108" i="12"/>
  <c r="M51" i="12"/>
  <c r="L51" i="12"/>
  <c r="L54" i="2"/>
  <c r="K55" i="2"/>
  <c r="M55" i="2"/>
  <c r="M56" i="2"/>
  <c r="L56" i="2"/>
  <c r="K53" i="2"/>
  <c r="L58" i="12"/>
  <c r="M58" i="12"/>
  <c r="K57" i="2"/>
  <c r="L51" i="2"/>
  <c r="M51" i="2"/>
  <c r="L57" i="12"/>
  <c r="M57" i="12"/>
  <c r="L55" i="2"/>
  <c r="K58" i="2"/>
  <c r="L58" i="2"/>
  <c r="L53" i="2"/>
  <c r="M53" i="2"/>
  <c r="H15" i="1"/>
  <c r="L57" i="2"/>
  <c r="M57" i="2"/>
  <c r="M58" i="2"/>
  <c r="J15" i="1"/>
  <c r="I27" i="2"/>
  <c r="E27" i="2"/>
  <c r="E26" i="2"/>
  <c r="E25" i="2"/>
  <c r="E24" i="2"/>
  <c r="F27" i="2"/>
  <c r="J27" i="2"/>
  <c r="I26" i="2"/>
  <c r="G24" i="2"/>
  <c r="I24" i="2"/>
  <c r="I25" i="2"/>
  <c r="G25" i="2"/>
  <c r="O25" i="2"/>
  <c r="G27" i="2"/>
  <c r="G26" i="2"/>
  <c r="M26" i="2"/>
  <c r="F25" i="2"/>
  <c r="L25" i="2"/>
  <c r="F26" i="2"/>
  <c r="L26" i="2"/>
  <c r="H26" i="2"/>
  <c r="G23" i="2"/>
  <c r="G22" i="2"/>
  <c r="H27" i="2"/>
  <c r="K27" i="2"/>
  <c r="E22" i="3"/>
  <c r="E14" i="1"/>
  <c r="E16" i="1"/>
  <c r="E39" i="1"/>
  <c r="E40" i="1"/>
  <c r="E23" i="2"/>
  <c r="E22" i="2"/>
  <c r="F24" i="2"/>
  <c r="J24" i="2"/>
  <c r="F23" i="2"/>
  <c r="J23" i="2"/>
  <c r="F22" i="2"/>
  <c r="J22" i="2"/>
  <c r="G22" i="3"/>
  <c r="G14" i="1"/>
  <c r="H25" i="2"/>
  <c r="N26" i="2"/>
  <c r="K25" i="2"/>
  <c r="H24" i="2"/>
  <c r="I23" i="2"/>
  <c r="P24" i="2"/>
  <c r="H22" i="3"/>
  <c r="F22" i="3"/>
  <c r="F14" i="1"/>
  <c r="I22" i="3"/>
  <c r="I14" i="1"/>
  <c r="H23" i="2"/>
  <c r="K23" i="2"/>
  <c r="K26" i="2"/>
  <c r="M24" i="2"/>
  <c r="L23" i="2"/>
  <c r="J25" i="2"/>
  <c r="O26" i="2"/>
  <c r="O27" i="2"/>
  <c r="M25" i="2"/>
  <c r="P26" i="2"/>
  <c r="J22" i="3"/>
  <c r="N24" i="2"/>
  <c r="L22" i="3"/>
  <c r="L22" i="2"/>
  <c r="O24" i="2"/>
  <c r="M27" i="2"/>
  <c r="K14" i="1"/>
  <c r="F16" i="1"/>
  <c r="L14" i="1"/>
  <c r="M14" i="1"/>
  <c r="I16" i="1"/>
  <c r="H14" i="1"/>
  <c r="K24" i="2"/>
  <c r="G16" i="1"/>
  <c r="K22" i="3"/>
  <c r="M22" i="3"/>
  <c r="N27" i="2"/>
  <c r="J26" i="2"/>
  <c r="L27" i="2"/>
  <c r="P25" i="2"/>
  <c r="L24" i="2"/>
  <c r="P27" i="2"/>
  <c r="H22" i="2"/>
  <c r="K22" i="2"/>
  <c r="I22" i="2"/>
  <c r="M22" i="2"/>
  <c r="N25" i="2"/>
  <c r="M23" i="2"/>
  <c r="G39" i="1"/>
  <c r="L16" i="1"/>
  <c r="J14" i="1"/>
  <c r="H16" i="1"/>
  <c r="K16" i="1"/>
  <c r="F39" i="1"/>
  <c r="M16" i="1"/>
  <c r="I39" i="1"/>
  <c r="I40" i="1"/>
  <c r="M39" i="1"/>
  <c r="M40" i="1"/>
  <c r="F40" i="1"/>
  <c r="K39" i="1"/>
  <c r="K40" i="1"/>
  <c r="J16" i="1"/>
  <c r="H39" i="1"/>
  <c r="G40" i="1"/>
  <c r="L39" i="1"/>
  <c r="L40" i="1"/>
  <c r="H40" i="1"/>
  <c r="J39" i="1"/>
  <c r="J40" i="1"/>
</calcChain>
</file>

<file path=xl/sharedStrings.xml><?xml version="1.0" encoding="utf-8"?>
<sst xmlns="http://schemas.openxmlformats.org/spreadsheetml/2006/main" count="497" uniqueCount="127">
  <si>
    <t>* 리포트 정보</t>
    <phoneticPr fontId="2" type="noConversion"/>
  </si>
  <si>
    <t>Client</t>
    <phoneticPr fontId="2" type="noConversion"/>
  </si>
  <si>
    <t>Client Manager</t>
    <phoneticPr fontId="2" type="noConversion"/>
  </si>
  <si>
    <t>Category of business</t>
    <phoneticPr fontId="2" type="noConversion"/>
  </si>
  <si>
    <t>media</t>
    <phoneticPr fontId="2" type="noConversion"/>
  </si>
  <si>
    <t>ebay 파워클릭</t>
    <phoneticPr fontId="2" type="noConversion"/>
  </si>
  <si>
    <t>Running time</t>
  </si>
  <si>
    <t>Campaign manager</t>
  </si>
  <si>
    <t>Contact point</t>
  </si>
  <si>
    <t>* 광고 효과 요약</t>
    <phoneticPr fontId="2" type="noConversion"/>
  </si>
  <si>
    <t>구분</t>
    <phoneticPr fontId="2" type="noConversion"/>
  </si>
  <si>
    <t>노출수</t>
    <phoneticPr fontId="2" type="noConversion"/>
  </si>
  <si>
    <t>클릭수</t>
    <phoneticPr fontId="2" type="noConversion"/>
  </si>
  <si>
    <t xml:space="preserve">총비용 </t>
    <phoneticPr fontId="2" type="noConversion"/>
  </si>
  <si>
    <t>전환수</t>
    <phoneticPr fontId="2" type="noConversion"/>
  </si>
  <si>
    <t>ROAS</t>
    <phoneticPr fontId="2" type="noConversion"/>
  </si>
  <si>
    <t>전환매출</t>
    <phoneticPr fontId="2" type="noConversion"/>
  </si>
  <si>
    <t>합계</t>
    <phoneticPr fontId="2" type="noConversion"/>
  </si>
  <si>
    <t xml:space="preserve">* 전월 대비 </t>
    <phoneticPr fontId="2" type="noConversion"/>
  </si>
  <si>
    <t>기간</t>
    <phoneticPr fontId="2" type="noConversion"/>
  </si>
  <si>
    <t>증감율</t>
    <phoneticPr fontId="2" type="noConversion"/>
  </si>
  <si>
    <t>주차</t>
    <phoneticPr fontId="2" type="noConversion"/>
  </si>
  <si>
    <t>일자</t>
    <phoneticPr fontId="2" type="noConversion"/>
  </si>
  <si>
    <t>노출</t>
    <phoneticPr fontId="2" type="noConversion"/>
  </si>
  <si>
    <t>클릭</t>
    <phoneticPr fontId="2" type="noConversion"/>
  </si>
  <si>
    <t>총비용</t>
    <phoneticPr fontId="2" type="noConversion"/>
  </si>
  <si>
    <t>* 요일별 광고 효과_매체 통합</t>
    <phoneticPr fontId="2" type="noConversion"/>
  </si>
  <si>
    <t>요일</t>
    <phoneticPr fontId="2" type="noConversion"/>
  </si>
  <si>
    <t>노출평균</t>
    <phoneticPr fontId="2" type="noConversion"/>
  </si>
  <si>
    <t>노출합계</t>
    <phoneticPr fontId="2" type="noConversion"/>
  </si>
  <si>
    <t>클릭합계</t>
    <phoneticPr fontId="2" type="noConversion"/>
  </si>
  <si>
    <t>클릭평균</t>
    <phoneticPr fontId="2" type="noConversion"/>
  </si>
  <si>
    <t>비용합계</t>
    <phoneticPr fontId="2" type="noConversion"/>
  </si>
  <si>
    <t>비용평균</t>
    <phoneticPr fontId="2" type="noConversion"/>
  </si>
  <si>
    <t>전환수합계</t>
    <phoneticPr fontId="2" type="noConversion"/>
  </si>
  <si>
    <t>전환수평균</t>
    <phoneticPr fontId="2" type="noConversion"/>
  </si>
  <si>
    <t>매출합계</t>
    <phoneticPr fontId="2" type="noConversion"/>
  </si>
  <si>
    <t>매출평균</t>
    <phoneticPr fontId="2" type="noConversion"/>
  </si>
  <si>
    <t>월</t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</si>
  <si>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</si>
  <si>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</si>
  <si>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</si>
  <si>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</si>
  <si>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</si>
  <si>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</si>
  <si>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</si>
  <si>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t>* 일별 광고 효과_매체 통합</t>
    <phoneticPr fontId="2" type="noConversion"/>
  </si>
  <si>
    <t>total</t>
    <phoneticPr fontId="2" type="noConversion"/>
  </si>
  <si>
    <t>키워드</t>
  </si>
  <si>
    <t>노출수</t>
  </si>
  <si>
    <t>클릭수</t>
  </si>
  <si>
    <t>총비용</t>
  </si>
  <si>
    <t>전환수량</t>
  </si>
  <si>
    <t>*vat 제외</t>
    <phoneticPr fontId="2" type="noConversion"/>
  </si>
  <si>
    <t>ROAS</t>
  </si>
  <si>
    <t>합계</t>
    <phoneticPr fontId="2" type="noConversion"/>
  </si>
  <si>
    <t>Gmarket</t>
    <phoneticPr fontId="2" type="noConversion"/>
  </si>
  <si>
    <t>Auction</t>
    <phoneticPr fontId="2" type="noConversion"/>
  </si>
  <si>
    <t>Gmarket 주차별 추이</t>
    <phoneticPr fontId="2" type="noConversion"/>
  </si>
  <si>
    <t>Gmarket 키워드별 요약</t>
    <phoneticPr fontId="2" type="noConversion"/>
  </si>
  <si>
    <t>Auction 키워드별 요약</t>
    <phoneticPr fontId="2" type="noConversion"/>
  </si>
  <si>
    <t>구분</t>
    <phoneticPr fontId="2" type="noConversion"/>
  </si>
  <si>
    <t>노출영역</t>
    <phoneticPr fontId="2" type="noConversion"/>
  </si>
  <si>
    <t>상품번호</t>
    <phoneticPr fontId="2" type="noConversion"/>
  </si>
  <si>
    <t>wow(총비용)</t>
    <phoneticPr fontId="2" type="noConversion"/>
  </si>
  <si>
    <t>wow(전환수)</t>
    <phoneticPr fontId="2" type="noConversion"/>
  </si>
  <si>
    <t>wow(전환매출)</t>
    <phoneticPr fontId="2" type="noConversion"/>
  </si>
  <si>
    <t>-</t>
    <phoneticPr fontId="2" type="noConversion"/>
  </si>
  <si>
    <t>Auction 주차별 추이</t>
    <phoneticPr fontId="2" type="noConversion"/>
  </si>
  <si>
    <t>-</t>
    <phoneticPr fontId="2" type="noConversion"/>
  </si>
  <si>
    <t>마켓구분</t>
    <phoneticPr fontId="2" type="noConversion"/>
  </si>
  <si>
    <t>Gmarket</t>
    <phoneticPr fontId="2" type="noConversion"/>
  </si>
  <si>
    <t>그룹명</t>
    <phoneticPr fontId="2" type="noConversion"/>
  </si>
  <si>
    <t>마켓구분</t>
    <phoneticPr fontId="2" type="noConversion"/>
  </si>
  <si>
    <t>노출</t>
    <phoneticPr fontId="2" type="noConversion"/>
  </si>
  <si>
    <t>클릭</t>
    <phoneticPr fontId="2" type="noConversion"/>
  </si>
  <si>
    <t>총비용</t>
    <phoneticPr fontId="2" type="noConversion"/>
  </si>
  <si>
    <t>전환수</t>
    <phoneticPr fontId="2" type="noConversion"/>
  </si>
  <si>
    <t>ROAS</t>
    <phoneticPr fontId="2" type="noConversion"/>
  </si>
  <si>
    <t>Auction</t>
    <phoneticPr fontId="2" type="noConversion"/>
  </si>
  <si>
    <t>Gmarket 상품별 요약</t>
    <phoneticPr fontId="2" type="noConversion"/>
  </si>
  <si>
    <t>상품ID</t>
    <phoneticPr fontId="2" type="noConversion"/>
  </si>
  <si>
    <t>Auction 상품별 요약</t>
    <phoneticPr fontId="2" type="noConversion"/>
  </si>
  <si>
    <t>상품ID</t>
    <phoneticPr fontId="2" type="noConversion"/>
  </si>
  <si>
    <t>주차별 통합 광고효과 추이</t>
    <phoneticPr fontId="2" type="noConversion"/>
  </si>
  <si>
    <t>노출</t>
    <phoneticPr fontId="2" type="noConversion"/>
  </si>
  <si>
    <t>클릭</t>
    <phoneticPr fontId="2" type="noConversion"/>
  </si>
  <si>
    <t>전환수</t>
    <phoneticPr fontId="2" type="noConversion"/>
  </si>
  <si>
    <t>총비용</t>
    <phoneticPr fontId="2" type="noConversion"/>
  </si>
  <si>
    <t>ROAS</t>
    <phoneticPr fontId="2" type="noConversion"/>
  </si>
  <si>
    <t>전주대비(전환수)</t>
    <phoneticPr fontId="2" type="noConversion"/>
  </si>
  <si>
    <t>전주대비(전환매출)</t>
    <phoneticPr fontId="2" type="noConversion"/>
  </si>
  <si>
    <t>전환매출</t>
    <phoneticPr fontId="2" type="noConversion"/>
  </si>
  <si>
    <t>전주대비(총비용)</t>
    <phoneticPr fontId="2" type="noConversion"/>
  </si>
  <si>
    <t>전주대비(전환매출)</t>
    <phoneticPr fontId="2" type="noConversion"/>
  </si>
  <si>
    <t>전환율</t>
  </si>
  <si>
    <t>클릭율</t>
  </si>
  <si>
    <t>평균클릭단가</t>
  </si>
  <si>
    <t>박현철 대리</t>
    <phoneticPr fontId="2" type="noConversion"/>
  </si>
  <si>
    <t xml:space="preserve"> T : (031)698-3196 / M : 010-8808-9908</t>
    <phoneticPr fontId="2" type="noConversion"/>
  </si>
  <si>
    <t xml:space="preserve"> E-mail: hcpark@gluonkorea.com     Fax : (070)8230-5270</t>
    <phoneticPr fontId="2" type="noConversion"/>
  </si>
  <si>
    <t>12월</t>
    <phoneticPr fontId="2" type="noConversion"/>
  </si>
  <si>
    <t>1월</t>
    <phoneticPr fontId="2" type="noConversion"/>
  </si>
  <si>
    <t>1.01 - 1.07</t>
    <phoneticPr fontId="2" type="noConversion"/>
  </si>
  <si>
    <t>1.08 - 1.14</t>
    <phoneticPr fontId="2" type="noConversion"/>
  </si>
  <si>
    <t>1.15 - 1.21</t>
    <phoneticPr fontId="2" type="noConversion"/>
  </si>
  <si>
    <t>1.22 - 1.28</t>
    <phoneticPr fontId="2" type="noConversion"/>
  </si>
  <si>
    <t>1.29 - 1.31</t>
    <phoneticPr fontId="2" type="noConversion"/>
  </si>
  <si>
    <t>1월 1주</t>
  </si>
  <si>
    <t>1월 2주</t>
  </si>
  <si>
    <t>1월 3주</t>
  </si>
  <si>
    <t>1월 4주</t>
  </si>
  <si>
    <t>1월 5주</t>
  </si>
  <si>
    <t>일</t>
    <phoneticPr fontId="2" type="noConversion"/>
  </si>
  <si>
    <t>1월 1주차</t>
    <phoneticPr fontId="2" type="noConversion"/>
  </si>
  <si>
    <t>1월 2주차</t>
    <phoneticPr fontId="2" type="noConversion"/>
  </si>
  <si>
    <t>1월 3주차</t>
    <phoneticPr fontId="2" type="noConversion"/>
  </si>
  <si>
    <t>1월 4주차</t>
    <phoneticPr fontId="2" type="noConversion"/>
  </si>
  <si>
    <t>1월 5주차</t>
    <phoneticPr fontId="2" type="noConversion"/>
  </si>
  <si>
    <r>
      <rPr>
        <b/>
        <sz val="9"/>
        <color theme="0"/>
        <rFont val="나눔고딕"/>
        <family val="3"/>
        <charset val="129"/>
      </rPr>
      <t xml:space="preserve">기간 : </t>
    </r>
    <r>
      <rPr>
        <b/>
        <sz val="9"/>
        <color theme="1"/>
        <rFont val="나눔고딕"/>
        <family val="3"/>
        <charset val="129"/>
      </rPr>
      <t>2017년 01월 01일 ~ 2017년 1월 31일</t>
    </r>
    <phoneticPr fontId="2" type="noConversion"/>
  </si>
  <si>
    <t>네오큐브G</t>
  </si>
  <si>
    <t>네오큐브</t>
  </si>
  <si>
    <t>B347499007</t>
  </si>
  <si>
    <t>B384972192</t>
  </si>
  <si>
    <t>네오큐브A</t>
  </si>
  <si>
    <t>파괴몰닷컴</t>
    <phoneticPr fontId="2" type="noConversion"/>
  </si>
  <si>
    <t>김진우 대표님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</si>
</sst>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&quot;-&quot;_-;_-@_-"/>
    <numFmt numFmtId="177" formatCode="0.0%"/>
    <numFmt numFmtId="178" formatCode="_-* #,##0.0_-;\-* #,##0.0_-;_-* &quot;-&quot;_-;_-@_-"/>
  </numFmts>
  <fonts count="18" x14ac:knownFonts="1">
    <font>
      <sz val="11"/>
      <color theme="1"/>
      <name val="나눔고딕"/>
      <family val="2"/>
      <charset val="129"/>
    </font>
    <font>
      <sz val="11"/>
      <color theme="1"/>
      <name val="나눔고딕"/>
      <family val="2"/>
      <charset val="129"/>
    </font>
    <font>
      <sz val="8"/>
      <name val="나눔고딕"/>
      <family val="2"/>
      <charset val="129"/>
    </font>
    <font>
      <b/>
      <sz val="15"/>
      <color theme="0" tint="-4.9989318521683403E-2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0"/>
      <color theme="1"/>
      <name val="나눔고딕"/>
      <family val="2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5"/>
      <color theme="0" tint="-4.9989318521683403E-2"/>
      <name val="나눔고딕"/>
      <family val="2"/>
      <charset val="129"/>
    </font>
    <font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b/>
      <sz val="9"/>
      <color theme="0"/>
      <name val="나눔고딕"/>
      <family val="3"/>
      <charset val="129"/>
    </font>
    <font>
      <sz val="10"/>
      <color theme="0"/>
      <name val="나눔고딕"/>
      <family val="3"/>
      <charset val="129"/>
    </font>
    <font>
      <u/>
      <sz val="11"/>
      <color theme="10"/>
      <name val="나눔고딕"/>
      <family val="2"/>
      <charset val="129"/>
    </font>
    <font>
      <u/>
      <sz val="11"/>
      <color theme="11"/>
      <name val="나눔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rgb="FFFF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4" fillId="0" borderId="0" xfId="0" applyFont="1" applyBorder="1">
      <alignment vertical="center"/>
    </xf>
    <xf numFmtId="0" fontId="8" fillId="4" borderId="3" xfId="0" applyFont="1" applyFill="1" applyBorder="1" applyAlignment="1">
      <alignment horizontal="center" vertical="center"/>
    </xf>
    <xf numFmtId="0" fontId="11" fillId="0" borderId="3" xfId="0" applyFont="1" applyBorder="1">
      <alignment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11" fillId="0" borderId="3" xfId="0" applyNumberFormat="1" applyFont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3" xfId="1" applyFont="1" applyFill="1" applyBorder="1" applyAlignment="1">
      <alignment horizontal="center" vertical="center"/>
    </xf>
    <xf numFmtId="9" fontId="11" fillId="0" borderId="3" xfId="2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 applyAlignment="1">
      <alignment vertical="center"/>
    </xf>
    <xf numFmtId="0" fontId="9" fillId="0" borderId="3" xfId="0" applyFont="1" applyBorder="1">
      <alignment vertical="center"/>
    </xf>
    <xf numFmtId="177" fontId="9" fillId="0" borderId="3" xfId="2" applyNumberFormat="1" applyFont="1" applyBorder="1">
      <alignment vertical="center"/>
    </xf>
    <xf numFmtId="0" fontId="9" fillId="5" borderId="3" xfId="0" applyFont="1" applyFill="1" applyBorder="1" applyAlignment="1">
      <alignment horizontal="center" vertical="center"/>
    </xf>
    <xf numFmtId="176" fontId="9" fillId="5" borderId="3" xfId="0" applyNumberFormat="1" applyFont="1" applyFill="1" applyBorder="1">
      <alignment vertical="center"/>
    </xf>
    <xf numFmtId="176" fontId="9" fillId="5" borderId="3" xfId="1" applyFont="1" applyFill="1" applyBorder="1">
      <alignment vertical="center"/>
    </xf>
    <xf numFmtId="177" fontId="9" fillId="5" borderId="3" xfId="2" applyNumberFormat="1" applyFont="1" applyFill="1" applyBorder="1">
      <alignment vertical="center"/>
    </xf>
    <xf numFmtId="176" fontId="9" fillId="0" borderId="3" xfId="1" applyFont="1" applyBorder="1">
      <alignment vertical="center"/>
    </xf>
    <xf numFmtId="9" fontId="11" fillId="0" borderId="3" xfId="2" applyFont="1" applyFill="1" applyBorder="1">
      <alignment vertical="center"/>
    </xf>
    <xf numFmtId="9" fontId="11" fillId="0" borderId="3" xfId="2" applyNumberFormat="1" applyFont="1" applyBorder="1">
      <alignment vertical="center"/>
    </xf>
    <xf numFmtId="9" fontId="8" fillId="3" borderId="3" xfId="2" applyNumberFormat="1" applyFont="1" applyFill="1" applyBorder="1" applyAlignment="1">
      <alignment horizontal="right" vertical="center"/>
    </xf>
    <xf numFmtId="0" fontId="8" fillId="3" borderId="15" xfId="0" applyFont="1" applyFill="1" applyBorder="1" applyAlignment="1">
      <alignment horizontal="center" vertical="center"/>
    </xf>
    <xf numFmtId="176" fontId="9" fillId="0" borderId="3" xfId="0" applyNumberFormat="1" applyFont="1" applyFill="1" applyBorder="1">
      <alignment vertical="center"/>
    </xf>
    <xf numFmtId="178" fontId="9" fillId="0" borderId="3" xfId="1" applyNumberFormat="1" applyFont="1" applyBorder="1">
      <alignment vertical="center"/>
    </xf>
    <xf numFmtId="0" fontId="9" fillId="0" borderId="3" xfId="0" applyFont="1" applyFill="1" applyBorder="1">
      <alignment vertical="center"/>
    </xf>
    <xf numFmtId="9" fontId="9" fillId="0" borderId="3" xfId="2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9" fillId="0" borderId="12" xfId="0" applyFont="1" applyBorder="1" applyAlignment="1">
      <alignment vertical="center"/>
    </xf>
    <xf numFmtId="9" fontId="9" fillId="0" borderId="12" xfId="2" applyNumberFormat="1" applyFont="1" applyBorder="1" applyAlignment="1">
      <alignment vertical="center"/>
    </xf>
    <xf numFmtId="9" fontId="11" fillId="0" borderId="12" xfId="2" applyNumberFormat="1" applyFont="1" applyBorder="1" applyAlignment="1">
      <alignment vertical="center"/>
    </xf>
    <xf numFmtId="177" fontId="9" fillId="5" borderId="12" xfId="2" applyNumberFormat="1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177" fontId="11" fillId="0" borderId="3" xfId="2" applyNumberFormat="1" applyFont="1" applyBorder="1" applyAlignment="1">
      <alignment vertical="center"/>
    </xf>
    <xf numFmtId="177" fontId="9" fillId="0" borderId="3" xfId="2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6" fontId="11" fillId="0" borderId="0" xfId="1" applyFont="1" applyBorder="1">
      <alignment vertical="center"/>
    </xf>
    <xf numFmtId="177" fontId="11" fillId="0" borderId="0" xfId="2" applyNumberFormat="1" applyFont="1" applyBorder="1">
      <alignment vertical="center"/>
    </xf>
    <xf numFmtId="178" fontId="11" fillId="0" borderId="0" xfId="1" applyNumberFormat="1" applyFont="1" applyBorder="1">
      <alignment vertical="center"/>
    </xf>
    <xf numFmtId="9" fontId="11" fillId="0" borderId="0" xfId="2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9" fontId="9" fillId="0" borderId="3" xfId="2" applyNumberFormat="1" applyFont="1" applyBorder="1" applyAlignment="1">
      <alignment vertical="center"/>
    </xf>
    <xf numFmtId="9" fontId="11" fillId="0" borderId="3" xfId="2" applyNumberFormat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9" fillId="0" borderId="3" xfId="1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9" fontId="11" fillId="0" borderId="12" xfId="2" applyNumberFormat="1" applyFont="1" applyBorder="1" applyAlignment="1">
      <alignment vertical="center"/>
    </xf>
    <xf numFmtId="177" fontId="11" fillId="0" borderId="3" xfId="2" applyNumberFormat="1" applyFont="1" applyBorder="1" applyAlignment="1">
      <alignment vertical="center"/>
    </xf>
    <xf numFmtId="9" fontId="11" fillId="0" borderId="3" xfId="2" applyNumberFormat="1" applyFont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77" fontId="8" fillId="3" borderId="3" xfId="2" applyNumberFormat="1" applyFont="1" applyFill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11" fillId="0" borderId="3" xfId="0" applyNumberFormat="1" applyFont="1" applyBorder="1">
      <alignment vertical="center"/>
    </xf>
    <xf numFmtId="9" fontId="11" fillId="0" borderId="3" xfId="2" applyFont="1" applyBorder="1">
      <alignment vertical="center"/>
    </xf>
    <xf numFmtId="9" fontId="11" fillId="0" borderId="3" xfId="2" applyNumberFormat="1" applyFont="1" applyBorder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</cellXfs>
  <cellStyles count="6">
    <cellStyle name="기본" xfId="0" builtinId="0"/>
    <cellStyle name="백분율" xfId="2" builtinId="5"/>
    <cellStyle name="쉼표[0]" xfId="1" builtinId="6"/>
    <cellStyle name="열어 본 하이퍼링크" xfId="5" builtinId="9" hidden="1"/>
    <cellStyle name="표준 2" xfId="3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txPr>
        <a:bodyPr/>
        <a:lstStyle/>
        <a:p>
          <a:pPr>
            <a:defRPr sz="1000">
              <a:latin typeface="나눔고딕" panose="020D0604000000000000" pitchFamily="50" charset="-127"/>
              <a:ea typeface="나눔고딕" panose="020D0604000000000000" pitchFamily="50" charset="-127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종합요약!$E$13</c:f>
              <c:strCache>
                <c:ptCount val="1"/>
                <c:pt idx="0">
                  <c:v>노출수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종합요약!$D$14:$D$15</c:f>
              <c:strCache>
                <c:ptCount val="2"/>
                <c:pt idx="0">
                  <c:v>Gmarket</c:v>
                </c:pt>
                <c:pt idx="1">
                  <c:v>Auction</c:v>
                </c:pt>
              </c:strCache>
            </c:strRef>
          </c:cat>
          <c:val>
            <c:numRef>
              <c:f>종합요약!$E$14:$E$15</c:f>
              <c:numCache>
                <c:formatCode>_-* #,##0_-;\-* #,##0_-;_-* "-"_-;_-@_-</c:formatCode>
                <c:ptCount val="2"/>
                <c:pt idx="0">
                  <c:v>883832.0</c:v>
                </c:pt>
                <c:pt idx="1">
                  <c:v>730066.0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전환매출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주간요약!$C$101:$C$131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주간요약!$I$101:$I$131</c:f>
              <c:numCache>
                <c:formatCode>_-* #,##0_-;\-* #,##0_-;_-* "-"_-;_-@_-</c:formatCode>
                <c:ptCount val="31"/>
                <c:pt idx="0">
                  <c:v>355060.0</c:v>
                </c:pt>
                <c:pt idx="1">
                  <c:v>369190.0</c:v>
                </c:pt>
                <c:pt idx="2">
                  <c:v>483060.0</c:v>
                </c:pt>
                <c:pt idx="3">
                  <c:v>244676.0</c:v>
                </c:pt>
                <c:pt idx="4">
                  <c:v>404810.0</c:v>
                </c:pt>
                <c:pt idx="5">
                  <c:v>205300.0</c:v>
                </c:pt>
                <c:pt idx="6">
                  <c:v>160514.0</c:v>
                </c:pt>
                <c:pt idx="7">
                  <c:v>177450.0</c:v>
                </c:pt>
                <c:pt idx="8">
                  <c:v>205950.0</c:v>
                </c:pt>
                <c:pt idx="9">
                  <c:v>323200.0</c:v>
                </c:pt>
                <c:pt idx="10">
                  <c:v>351880.0</c:v>
                </c:pt>
                <c:pt idx="11">
                  <c:v>329592.0</c:v>
                </c:pt>
                <c:pt idx="12">
                  <c:v>239000.0</c:v>
                </c:pt>
                <c:pt idx="13">
                  <c:v>258358.0</c:v>
                </c:pt>
                <c:pt idx="14">
                  <c:v>336750.0</c:v>
                </c:pt>
                <c:pt idx="15">
                  <c:v>248800.0</c:v>
                </c:pt>
                <c:pt idx="16">
                  <c:v>385404.0</c:v>
                </c:pt>
                <c:pt idx="17">
                  <c:v>427016.0</c:v>
                </c:pt>
                <c:pt idx="18">
                  <c:v>364200.0</c:v>
                </c:pt>
                <c:pt idx="19">
                  <c:v>364470.0</c:v>
                </c:pt>
                <c:pt idx="20">
                  <c:v>226990.0</c:v>
                </c:pt>
                <c:pt idx="21">
                  <c:v>245380.0</c:v>
                </c:pt>
                <c:pt idx="22">
                  <c:v>308400.0</c:v>
                </c:pt>
                <c:pt idx="23">
                  <c:v>170552.0</c:v>
                </c:pt>
                <c:pt idx="24">
                  <c:v>159400.0</c:v>
                </c:pt>
                <c:pt idx="25">
                  <c:v>160050.0</c:v>
                </c:pt>
                <c:pt idx="26">
                  <c:v>299100.0</c:v>
                </c:pt>
                <c:pt idx="27">
                  <c:v>207260.0</c:v>
                </c:pt>
                <c:pt idx="28">
                  <c:v>134500.0</c:v>
                </c:pt>
                <c:pt idx="29">
                  <c:v>384224.0</c:v>
                </c:pt>
                <c:pt idx="30">
                  <c:v>500440.0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76522352"/>
        <c:axId val="-376519600"/>
      </c:barChart>
      <c:lineChart>
        <c:grouping val="standard"/>
        <c:varyColors val="0"/>
        <c:ser>
          <c:idx val="1"/>
          <c:order val="1"/>
          <c:tx>
            <c:v>전환수</c:v>
          </c:tx>
          <c:marker>
            <c:symbol val="none"/>
          </c:marker>
          <c:cat>
            <c:numRef>
              <c:f>주간요약!$C$101:$C$131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주간요약!$H$101:$H$131</c:f>
              <c:numCache>
                <c:formatCode>_-* #,##0_-;\-* #,##0_-;_-* "-"_-;_-@_-</c:formatCode>
                <c:ptCount val="31"/>
                <c:pt idx="0">
                  <c:v>49.0</c:v>
                </c:pt>
                <c:pt idx="1">
                  <c:v>45.0</c:v>
                </c:pt>
                <c:pt idx="2">
                  <c:v>56.0</c:v>
                </c:pt>
                <c:pt idx="3">
                  <c:v>60.0</c:v>
                </c:pt>
                <c:pt idx="4">
                  <c:v>44.0</c:v>
                </c:pt>
                <c:pt idx="5">
                  <c:v>31.0</c:v>
                </c:pt>
                <c:pt idx="6">
                  <c:v>15.0</c:v>
                </c:pt>
                <c:pt idx="7">
                  <c:v>23.0</c:v>
                </c:pt>
                <c:pt idx="8">
                  <c:v>30.0</c:v>
                </c:pt>
                <c:pt idx="9">
                  <c:v>39.0</c:v>
                </c:pt>
                <c:pt idx="10">
                  <c:v>44.0</c:v>
                </c:pt>
                <c:pt idx="11">
                  <c:v>32.0</c:v>
                </c:pt>
                <c:pt idx="12">
                  <c:v>31.0</c:v>
                </c:pt>
                <c:pt idx="13">
                  <c:v>35.0</c:v>
                </c:pt>
                <c:pt idx="14">
                  <c:v>40.0</c:v>
                </c:pt>
                <c:pt idx="15">
                  <c:v>41.0</c:v>
                </c:pt>
                <c:pt idx="16">
                  <c:v>45.0</c:v>
                </c:pt>
                <c:pt idx="17">
                  <c:v>92.0</c:v>
                </c:pt>
                <c:pt idx="18">
                  <c:v>44.0</c:v>
                </c:pt>
                <c:pt idx="19">
                  <c:v>47.0</c:v>
                </c:pt>
                <c:pt idx="20">
                  <c:v>28.0</c:v>
                </c:pt>
                <c:pt idx="21">
                  <c:v>27.0</c:v>
                </c:pt>
                <c:pt idx="22">
                  <c:v>86.0</c:v>
                </c:pt>
                <c:pt idx="23">
                  <c:v>18.0</c:v>
                </c:pt>
                <c:pt idx="24">
                  <c:v>22.0</c:v>
                </c:pt>
                <c:pt idx="25">
                  <c:v>16.0</c:v>
                </c:pt>
                <c:pt idx="26">
                  <c:v>26.0</c:v>
                </c:pt>
                <c:pt idx="27">
                  <c:v>41.0</c:v>
                </c:pt>
                <c:pt idx="28">
                  <c:v>32.0</c:v>
                </c:pt>
                <c:pt idx="29">
                  <c:v>45.0</c:v>
                </c:pt>
                <c:pt idx="30">
                  <c:v>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6514128"/>
        <c:axId val="-376516608"/>
      </c:lineChart>
      <c:dateAx>
        <c:axId val="-376522352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crossAx val="-376519600"/>
        <c:crosses val="autoZero"/>
        <c:auto val="1"/>
        <c:lblOffset val="100"/>
        <c:baseTimeUnit val="days"/>
      </c:dateAx>
      <c:valAx>
        <c:axId val="-3765196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76522352"/>
        <c:crosses val="autoZero"/>
        <c:crossBetween val="between"/>
      </c:valAx>
      <c:valAx>
        <c:axId val="-37651660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376514128"/>
        <c:crosses val="max"/>
        <c:crossBetween val="between"/>
      </c:valAx>
      <c:dateAx>
        <c:axId val="-37651412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-376516608"/>
        <c:crosses val="autoZero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txPr>
        <a:bodyPr/>
        <a:lstStyle/>
        <a:p>
          <a:pPr>
            <a:defRPr sz="1000"/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v>전환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주간요약!$B$51:$B$57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주간요약!$K$51:$K$57</c:f>
              <c:numCache>
                <c:formatCode>_-* #,##0_-;\-* #,##0_-;_-* "-"_-;_-@_-</c:formatCode>
                <c:ptCount val="7"/>
                <c:pt idx="0">
                  <c:v>247.0</c:v>
                </c:pt>
                <c:pt idx="1">
                  <c:v>212.0</c:v>
                </c:pt>
                <c:pt idx="2">
                  <c:v>218.0</c:v>
                </c:pt>
                <c:pt idx="3">
                  <c:v>136.0</c:v>
                </c:pt>
                <c:pt idx="4">
                  <c:v>135.0</c:v>
                </c:pt>
                <c:pt idx="5">
                  <c:v>119.0</c:v>
                </c:pt>
                <c:pt idx="6">
                  <c:v>171.0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전환매출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주간요약!$B$51:$B$57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주간요약!$N$51:$N$57</c:f>
              <c:numCache>
                <c:formatCode>_-* #,##0_-;\-* #,##0_-;_-* "-"_-;_-@_-</c:formatCode>
                <c:ptCount val="7"/>
                <c:pt idx="0">
                  <c:v>1.516564E6</c:v>
                </c:pt>
                <c:pt idx="1">
                  <c:v>1.862656E6</c:v>
                </c:pt>
                <c:pt idx="2">
                  <c:v>1.182972E6</c:v>
                </c:pt>
                <c:pt idx="3">
                  <c:v>1.258652E6</c:v>
                </c:pt>
                <c:pt idx="4">
                  <c:v>1.10787E6</c:v>
                </c:pt>
                <c:pt idx="5">
                  <c:v>853122.0</c:v>
                </c:pt>
                <c:pt idx="6">
                  <c:v>1.24914E6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376477232"/>
        <c:axId val="-376474752"/>
      </c:barChart>
      <c:catAx>
        <c:axId val="-37647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376474752"/>
        <c:crosses val="autoZero"/>
        <c:auto val="1"/>
        <c:lblAlgn val="ctr"/>
        <c:lblOffset val="100"/>
        <c:noMultiLvlLbl val="0"/>
      </c:catAx>
      <c:valAx>
        <c:axId val="-376474752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crossAx val="-37647723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txPr>
        <a:bodyPr/>
        <a:lstStyle/>
        <a:p>
          <a:pPr>
            <a:defRPr sz="900"/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v>전환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Gmarket!$B$51:$B$57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Gmarket!$K$51:$K$57</c:f>
              <c:numCache>
                <c:formatCode>_-* #,##0_-;\-* #,##0_-;_-* "-"_-;_-@_-</c:formatCode>
                <c:ptCount val="7"/>
                <c:pt idx="0">
                  <c:v>180.0</c:v>
                </c:pt>
                <c:pt idx="1">
                  <c:v>144.0</c:v>
                </c:pt>
                <c:pt idx="2">
                  <c:v>172.0</c:v>
                </c:pt>
                <c:pt idx="3">
                  <c:v>97.0</c:v>
                </c:pt>
                <c:pt idx="4">
                  <c:v>72.0</c:v>
                </c:pt>
                <c:pt idx="5">
                  <c:v>94.0</c:v>
                </c:pt>
                <c:pt idx="6">
                  <c:v>107.0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2318849819886"/>
          <c:y val="0.162895523476232"/>
          <c:w val="0.950799997602935"/>
          <c:h val="0.697583114610674"/>
        </c:manualLayout>
      </c:layout>
      <c:barChart>
        <c:barDir val="col"/>
        <c:grouping val="clustered"/>
        <c:varyColors val="0"/>
        <c:ser>
          <c:idx val="0"/>
          <c:order val="0"/>
          <c:tx>
            <c:v>전환매출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Gmarket!$B$51:$B$57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Gmarket!$N$51:$N$57</c:f>
              <c:numCache>
                <c:formatCode>_-* #,##0_-;\-* #,##0_-;_-* "-"_-;_-@_-</c:formatCode>
                <c:ptCount val="7"/>
                <c:pt idx="0">
                  <c:v>1.06695E6</c:v>
                </c:pt>
                <c:pt idx="1">
                  <c:v>1.2798E6</c:v>
                </c:pt>
                <c:pt idx="2">
                  <c:v>815880.0</c:v>
                </c:pt>
                <c:pt idx="3">
                  <c:v>971860.0</c:v>
                </c:pt>
                <c:pt idx="4">
                  <c:v>682100.0</c:v>
                </c:pt>
                <c:pt idx="5">
                  <c:v>663850.0</c:v>
                </c:pt>
                <c:pt idx="6">
                  <c:v>753010.0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7125392"/>
        <c:axId val="-327122912"/>
      </c:barChart>
      <c:catAx>
        <c:axId val="-32712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327122912"/>
        <c:crosses val="autoZero"/>
        <c:auto val="1"/>
        <c:lblAlgn val="ctr"/>
        <c:lblOffset val="100"/>
        <c:noMultiLvlLbl val="0"/>
      </c:catAx>
      <c:valAx>
        <c:axId val="-327122912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crossAx val="-32712539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노출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Gmarket!$C$101:$C$131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Gmarket!$E$101:$E$131</c:f>
              <c:numCache>
                <c:formatCode>_-* #,##0_-;\-* #,##0_-;_-* "-"_-;_-@_-</c:formatCode>
                <c:ptCount val="31"/>
                <c:pt idx="0">
                  <c:v>27786.0</c:v>
                </c:pt>
                <c:pt idx="1">
                  <c:v>36214.0</c:v>
                </c:pt>
                <c:pt idx="2">
                  <c:v>32178.0</c:v>
                </c:pt>
                <c:pt idx="3">
                  <c:v>31877.0</c:v>
                </c:pt>
                <c:pt idx="4">
                  <c:v>31433.0</c:v>
                </c:pt>
                <c:pt idx="5">
                  <c:v>21463.0</c:v>
                </c:pt>
                <c:pt idx="6">
                  <c:v>15084.0</c:v>
                </c:pt>
                <c:pt idx="7">
                  <c:v>14681.0</c:v>
                </c:pt>
                <c:pt idx="8">
                  <c:v>23886.0</c:v>
                </c:pt>
                <c:pt idx="9">
                  <c:v>36118.0</c:v>
                </c:pt>
                <c:pt idx="10">
                  <c:v>34973.0</c:v>
                </c:pt>
                <c:pt idx="11">
                  <c:v>31767.0</c:v>
                </c:pt>
                <c:pt idx="12">
                  <c:v>26791.0</c:v>
                </c:pt>
                <c:pt idx="13">
                  <c:v>30220.0</c:v>
                </c:pt>
                <c:pt idx="14">
                  <c:v>35805.0</c:v>
                </c:pt>
                <c:pt idx="15">
                  <c:v>26326.0</c:v>
                </c:pt>
                <c:pt idx="16">
                  <c:v>33571.0</c:v>
                </c:pt>
                <c:pt idx="17">
                  <c:v>31434.0</c:v>
                </c:pt>
                <c:pt idx="18">
                  <c:v>30608.0</c:v>
                </c:pt>
                <c:pt idx="19">
                  <c:v>27813.0</c:v>
                </c:pt>
                <c:pt idx="20">
                  <c:v>26241.0</c:v>
                </c:pt>
                <c:pt idx="21">
                  <c:v>31363.0</c:v>
                </c:pt>
                <c:pt idx="22">
                  <c:v>30522.0</c:v>
                </c:pt>
                <c:pt idx="23">
                  <c:v>27414.0</c:v>
                </c:pt>
                <c:pt idx="24">
                  <c:v>23349.0</c:v>
                </c:pt>
                <c:pt idx="25">
                  <c:v>20375.0</c:v>
                </c:pt>
                <c:pt idx="26">
                  <c:v>20425.0</c:v>
                </c:pt>
                <c:pt idx="27">
                  <c:v>22828.0</c:v>
                </c:pt>
                <c:pt idx="28">
                  <c:v>31882.0</c:v>
                </c:pt>
                <c:pt idx="29">
                  <c:v>28527.0</c:v>
                </c:pt>
                <c:pt idx="30">
                  <c:v>40878.0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7094064"/>
        <c:axId val="-327091312"/>
      </c:barChart>
      <c:lineChart>
        <c:grouping val="standard"/>
        <c:varyColors val="0"/>
        <c:ser>
          <c:idx val="1"/>
          <c:order val="1"/>
          <c:tx>
            <c:v>클릭</c:v>
          </c:tx>
          <c:marker>
            <c:symbol val="none"/>
          </c:marker>
          <c:cat>
            <c:numRef>
              <c:f>Gmarket!$C$101:$C$131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Gmarket!$F$101:$F$131</c:f>
              <c:numCache>
                <c:formatCode>_-* #,##0_-;\-* #,##0_-;_-* "-"_-;_-@_-</c:formatCode>
                <c:ptCount val="31"/>
                <c:pt idx="0">
                  <c:v>678.0</c:v>
                </c:pt>
                <c:pt idx="1">
                  <c:v>843.0</c:v>
                </c:pt>
                <c:pt idx="2">
                  <c:v>635.0</c:v>
                </c:pt>
                <c:pt idx="3">
                  <c:v>591.0</c:v>
                </c:pt>
                <c:pt idx="4">
                  <c:v>585.0</c:v>
                </c:pt>
                <c:pt idx="5">
                  <c:v>395.0</c:v>
                </c:pt>
                <c:pt idx="6">
                  <c:v>267.0</c:v>
                </c:pt>
                <c:pt idx="7">
                  <c:v>268.0</c:v>
                </c:pt>
                <c:pt idx="8">
                  <c:v>407.0</c:v>
                </c:pt>
                <c:pt idx="9">
                  <c:v>639.0</c:v>
                </c:pt>
                <c:pt idx="10">
                  <c:v>689.0</c:v>
                </c:pt>
                <c:pt idx="11">
                  <c:v>583.0</c:v>
                </c:pt>
                <c:pt idx="12">
                  <c:v>476.0</c:v>
                </c:pt>
                <c:pt idx="13">
                  <c:v>551.0</c:v>
                </c:pt>
                <c:pt idx="14">
                  <c:v>712.0</c:v>
                </c:pt>
                <c:pt idx="15">
                  <c:v>466.0</c:v>
                </c:pt>
                <c:pt idx="16">
                  <c:v>623.0</c:v>
                </c:pt>
                <c:pt idx="17">
                  <c:v>588.0</c:v>
                </c:pt>
                <c:pt idx="18">
                  <c:v>567.0</c:v>
                </c:pt>
                <c:pt idx="19">
                  <c:v>473.0</c:v>
                </c:pt>
                <c:pt idx="20">
                  <c:v>490.0</c:v>
                </c:pt>
                <c:pt idx="21">
                  <c:v>583.0</c:v>
                </c:pt>
                <c:pt idx="22">
                  <c:v>548.0</c:v>
                </c:pt>
                <c:pt idx="23">
                  <c:v>476.0</c:v>
                </c:pt>
                <c:pt idx="24">
                  <c:v>480.0</c:v>
                </c:pt>
                <c:pt idx="25">
                  <c:v>384.0</c:v>
                </c:pt>
                <c:pt idx="26">
                  <c:v>373.0</c:v>
                </c:pt>
                <c:pt idx="27">
                  <c:v>467.0</c:v>
                </c:pt>
                <c:pt idx="28">
                  <c:v>578.0</c:v>
                </c:pt>
                <c:pt idx="29">
                  <c:v>565.0</c:v>
                </c:pt>
                <c:pt idx="30">
                  <c:v>744.0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085840"/>
        <c:axId val="-327088320"/>
      </c:lineChart>
      <c:dateAx>
        <c:axId val="-327094064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crossAx val="-327091312"/>
        <c:crosses val="autoZero"/>
        <c:auto val="1"/>
        <c:lblOffset val="100"/>
        <c:baseTimeUnit val="days"/>
      </c:dateAx>
      <c:valAx>
        <c:axId val="-3270913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7094064"/>
        <c:crosses val="autoZero"/>
        <c:crossBetween val="between"/>
      </c:valAx>
      <c:valAx>
        <c:axId val="-32708832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327085840"/>
        <c:crosses val="max"/>
        <c:crossBetween val="between"/>
      </c:valAx>
      <c:dateAx>
        <c:axId val="-3270858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-327088320"/>
        <c:crosses val="autoZero"/>
        <c:auto val="1"/>
        <c:lblOffset val="100"/>
        <c:baseTimeUnit val="days"/>
      </c:dateAx>
      <c:spPr>
        <a:ln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전환매출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Gmarket!$C$101:$C$131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Gmarket!$I$101:$I$131</c:f>
              <c:numCache>
                <c:formatCode>_-* #,##0_-;\-* #,##0_-;_-* "-"_-;_-@_-</c:formatCode>
                <c:ptCount val="31"/>
                <c:pt idx="0">
                  <c:v>242550.0</c:v>
                </c:pt>
                <c:pt idx="1">
                  <c:v>234800.0</c:v>
                </c:pt>
                <c:pt idx="2">
                  <c:v>317950.0</c:v>
                </c:pt>
                <c:pt idx="3">
                  <c:v>173910.0</c:v>
                </c:pt>
                <c:pt idx="4">
                  <c:v>283010.0</c:v>
                </c:pt>
                <c:pt idx="5">
                  <c:v>152800.0</c:v>
                </c:pt>
                <c:pt idx="6">
                  <c:v>116750.0</c:v>
                </c:pt>
                <c:pt idx="7">
                  <c:v>87700.0</c:v>
                </c:pt>
                <c:pt idx="8">
                  <c:v>140550.0</c:v>
                </c:pt>
                <c:pt idx="9">
                  <c:v>218300.0</c:v>
                </c:pt>
                <c:pt idx="10">
                  <c:v>294740.0</c:v>
                </c:pt>
                <c:pt idx="11">
                  <c:v>255900.0</c:v>
                </c:pt>
                <c:pt idx="12">
                  <c:v>172600.0</c:v>
                </c:pt>
                <c:pt idx="13">
                  <c:v>156750.0</c:v>
                </c:pt>
                <c:pt idx="14">
                  <c:v>154700.0</c:v>
                </c:pt>
                <c:pt idx="15">
                  <c:v>189200.0</c:v>
                </c:pt>
                <c:pt idx="16">
                  <c:v>332750.0</c:v>
                </c:pt>
                <c:pt idx="17">
                  <c:v>216630.0</c:v>
                </c:pt>
                <c:pt idx="18">
                  <c:v>277600.0</c:v>
                </c:pt>
                <c:pt idx="19">
                  <c:v>198000.0</c:v>
                </c:pt>
                <c:pt idx="20">
                  <c:v>218490.0</c:v>
                </c:pt>
                <c:pt idx="21">
                  <c:v>176560.0</c:v>
                </c:pt>
                <c:pt idx="22">
                  <c:v>291700.0</c:v>
                </c:pt>
                <c:pt idx="23">
                  <c:v>134700.0</c:v>
                </c:pt>
                <c:pt idx="24">
                  <c:v>130600.0</c:v>
                </c:pt>
                <c:pt idx="25">
                  <c:v>155350.0</c:v>
                </c:pt>
                <c:pt idx="26">
                  <c:v>158700.0</c:v>
                </c:pt>
                <c:pt idx="27">
                  <c:v>171860.0</c:v>
                </c:pt>
                <c:pt idx="28">
                  <c:v>91500.0</c:v>
                </c:pt>
                <c:pt idx="29">
                  <c:v>210700.0</c:v>
                </c:pt>
                <c:pt idx="30">
                  <c:v>276100.0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7059520"/>
        <c:axId val="-327056768"/>
      </c:barChart>
      <c:lineChart>
        <c:grouping val="standard"/>
        <c:varyColors val="0"/>
        <c:ser>
          <c:idx val="1"/>
          <c:order val="1"/>
          <c:tx>
            <c:v>전환수</c:v>
          </c:tx>
          <c:marker>
            <c:symbol val="none"/>
          </c:marker>
          <c:cat>
            <c:numRef>
              <c:f>Gmarket!$C$101:$C$131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Gmarket!$H$101:$H$131</c:f>
              <c:numCache>
                <c:formatCode>_-* #,##0_-;\-* #,##0_-;_-* "-"_-;_-@_-</c:formatCode>
                <c:ptCount val="31"/>
                <c:pt idx="0">
                  <c:v>34.0</c:v>
                </c:pt>
                <c:pt idx="1">
                  <c:v>27.0</c:v>
                </c:pt>
                <c:pt idx="2">
                  <c:v>32.0</c:v>
                </c:pt>
                <c:pt idx="3">
                  <c:v>50.0</c:v>
                </c:pt>
                <c:pt idx="4">
                  <c:v>30.0</c:v>
                </c:pt>
                <c:pt idx="5">
                  <c:v>13.0</c:v>
                </c:pt>
                <c:pt idx="6">
                  <c:v>9.0</c:v>
                </c:pt>
                <c:pt idx="7">
                  <c:v>10.0</c:v>
                </c:pt>
                <c:pt idx="8">
                  <c:v>21.0</c:v>
                </c:pt>
                <c:pt idx="9">
                  <c:v>29.0</c:v>
                </c:pt>
                <c:pt idx="10">
                  <c:v>34.0</c:v>
                </c:pt>
                <c:pt idx="11">
                  <c:v>24.0</c:v>
                </c:pt>
                <c:pt idx="12">
                  <c:v>26.0</c:v>
                </c:pt>
                <c:pt idx="13">
                  <c:v>23.0</c:v>
                </c:pt>
                <c:pt idx="14">
                  <c:v>20.0</c:v>
                </c:pt>
                <c:pt idx="15">
                  <c:v>25.0</c:v>
                </c:pt>
                <c:pt idx="16">
                  <c:v>40.0</c:v>
                </c:pt>
                <c:pt idx="17">
                  <c:v>72.0</c:v>
                </c:pt>
                <c:pt idx="18">
                  <c:v>28.0</c:v>
                </c:pt>
                <c:pt idx="19">
                  <c:v>20.0</c:v>
                </c:pt>
                <c:pt idx="20">
                  <c:v>27.0</c:v>
                </c:pt>
                <c:pt idx="21">
                  <c:v>21.0</c:v>
                </c:pt>
                <c:pt idx="22">
                  <c:v>82.0</c:v>
                </c:pt>
                <c:pt idx="23">
                  <c:v>16.0</c:v>
                </c:pt>
                <c:pt idx="24">
                  <c:v>16.0</c:v>
                </c:pt>
                <c:pt idx="25">
                  <c:v>15.0</c:v>
                </c:pt>
                <c:pt idx="26">
                  <c:v>13.0</c:v>
                </c:pt>
                <c:pt idx="27">
                  <c:v>35.0</c:v>
                </c:pt>
                <c:pt idx="28">
                  <c:v>22.0</c:v>
                </c:pt>
                <c:pt idx="29">
                  <c:v>25.0</c:v>
                </c:pt>
                <c:pt idx="30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051296"/>
        <c:axId val="-327053776"/>
      </c:lineChart>
      <c:dateAx>
        <c:axId val="-327059520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crossAx val="-327056768"/>
        <c:crosses val="autoZero"/>
        <c:auto val="1"/>
        <c:lblOffset val="100"/>
        <c:baseTimeUnit val="days"/>
      </c:dateAx>
      <c:valAx>
        <c:axId val="-3270567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7059520"/>
        <c:crosses val="autoZero"/>
        <c:crossBetween val="between"/>
      </c:valAx>
      <c:valAx>
        <c:axId val="-32705377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327051296"/>
        <c:crosses val="max"/>
        <c:crossBetween val="between"/>
      </c:valAx>
      <c:dateAx>
        <c:axId val="-3270512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-327053776"/>
        <c:crosses val="autoZero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Gmarket!$E$21</c:f>
              <c:strCache>
                <c:ptCount val="1"/>
                <c:pt idx="0">
                  <c:v>노출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Gmarket!$B$23:$B$27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Gmarket!$E$23:$E$27</c:f>
              <c:numCache>
                <c:formatCode>_-* #,##0_-;\-* #,##0_-;_-* "-"_-;_-@_-</c:formatCode>
                <c:ptCount val="5"/>
                <c:pt idx="0">
                  <c:v>128055.0</c:v>
                </c:pt>
                <c:pt idx="1">
                  <c:v>177638.0</c:v>
                </c:pt>
                <c:pt idx="2">
                  <c:v>215914.0</c:v>
                </c:pt>
                <c:pt idx="3">
                  <c:v>197310.0</c:v>
                </c:pt>
                <c:pt idx="4">
                  <c:v>164915.0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7027744"/>
        <c:axId val="-327024992"/>
      </c:barChart>
      <c:lineChart>
        <c:grouping val="standard"/>
        <c:varyColors val="0"/>
        <c:ser>
          <c:idx val="1"/>
          <c:order val="1"/>
          <c:tx>
            <c:strRef>
              <c:f>Gmarket!$F$21</c:f>
              <c:strCache>
                <c:ptCount val="1"/>
                <c:pt idx="0">
                  <c:v>클릭</c:v>
                </c:pt>
              </c:strCache>
            </c:strRef>
          </c:tx>
          <c:marker>
            <c:symbol val="none"/>
          </c:marker>
          <c:cat>
            <c:strRef>
              <c:f>Gmarket!$B$23:$B$27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Gmarket!$F$23:$F$27</c:f>
              <c:numCache>
                <c:formatCode>_-* #,##0_-;\-* #,##0_-;_-* "-"_-;_-@_-</c:formatCode>
                <c:ptCount val="5"/>
                <c:pt idx="0">
                  <c:v>2747.0</c:v>
                </c:pt>
                <c:pt idx="1">
                  <c:v>3250.0</c:v>
                </c:pt>
                <c:pt idx="2">
                  <c:v>3999.0</c:v>
                </c:pt>
                <c:pt idx="3">
                  <c:v>3617.0</c:v>
                </c:pt>
                <c:pt idx="4">
                  <c:v>3111.0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019520"/>
        <c:axId val="-327022000"/>
      </c:lineChart>
      <c:catAx>
        <c:axId val="-32702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27024992"/>
        <c:crosses val="autoZero"/>
        <c:auto val="1"/>
        <c:lblAlgn val="ctr"/>
        <c:lblOffset val="100"/>
        <c:noMultiLvlLbl val="0"/>
      </c:catAx>
      <c:valAx>
        <c:axId val="-3270249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7027744"/>
        <c:crosses val="autoZero"/>
        <c:crossBetween val="between"/>
      </c:valAx>
      <c:valAx>
        <c:axId val="-32702200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327019520"/>
        <c:crosses val="max"/>
        <c:crossBetween val="between"/>
      </c:valAx>
      <c:catAx>
        <c:axId val="-3270195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-32702200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전환수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Gmarket!$B$23:$B$27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Gmarket!$H$23:$H$27</c:f>
              <c:numCache>
                <c:formatCode>_-* #,##0_-;\-* #,##0_-;_-* "-"_-;_-@_-</c:formatCode>
                <c:ptCount val="5"/>
                <c:pt idx="0">
                  <c:v>143.0</c:v>
                </c:pt>
                <c:pt idx="1">
                  <c:v>146.0</c:v>
                </c:pt>
                <c:pt idx="2">
                  <c:v>230.0</c:v>
                </c:pt>
                <c:pt idx="3">
                  <c:v>210.0</c:v>
                </c:pt>
                <c:pt idx="4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6994192"/>
        <c:axId val="-326991440"/>
      </c:barChart>
      <c:lineChart>
        <c:grouping val="standard"/>
        <c:varyColors val="0"/>
        <c:ser>
          <c:idx val="1"/>
          <c:order val="1"/>
          <c:tx>
            <c:v>전환율</c:v>
          </c:tx>
          <c:marker>
            <c:symbol val="none"/>
          </c:marker>
          <c:cat>
            <c:strRef>
              <c:f>Gmarket!$B$23:$B$27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Gmarket!$J$23:$J$27</c:f>
              <c:numCache>
                <c:formatCode>0.0%</c:formatCode>
                <c:ptCount val="5"/>
                <c:pt idx="0">
                  <c:v>0.0520567892246087</c:v>
                </c:pt>
                <c:pt idx="1">
                  <c:v>0.0449230769230769</c:v>
                </c:pt>
                <c:pt idx="2">
                  <c:v>0.0575143785946486</c:v>
                </c:pt>
                <c:pt idx="3">
                  <c:v>0.0580591650539121</c:v>
                </c:pt>
                <c:pt idx="4">
                  <c:v>0.0440372870459659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985968"/>
        <c:axId val="-326988448"/>
      </c:lineChart>
      <c:catAx>
        <c:axId val="-32699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26991440"/>
        <c:crosses val="autoZero"/>
        <c:auto val="1"/>
        <c:lblAlgn val="ctr"/>
        <c:lblOffset val="100"/>
        <c:noMultiLvlLbl val="0"/>
      </c:catAx>
      <c:valAx>
        <c:axId val="-3269914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6994192"/>
        <c:crosses val="autoZero"/>
        <c:crossBetween val="between"/>
      </c:valAx>
      <c:valAx>
        <c:axId val="-3269884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326985968"/>
        <c:crosses val="max"/>
        <c:crossBetween val="between"/>
      </c:valAx>
      <c:catAx>
        <c:axId val="-3269859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-32698844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총비용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Gmarket!$B$23:$B$27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Gmarket!$G$23:$G$27</c:f>
              <c:numCache>
                <c:formatCode>_-* #,##0_-;\-* #,##0_-;_-* "-"_-;_-@_-</c:formatCode>
                <c:ptCount val="5"/>
                <c:pt idx="0">
                  <c:v>577060.0</c:v>
                </c:pt>
                <c:pt idx="1">
                  <c:v>613880.0</c:v>
                </c:pt>
                <c:pt idx="2">
                  <c:v>727630.0</c:v>
                </c:pt>
                <c:pt idx="3">
                  <c:v>623870.0</c:v>
                </c:pt>
                <c:pt idx="4">
                  <c:v>531640.0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6961744"/>
        <c:axId val="-326958992"/>
      </c:barChart>
      <c:lineChart>
        <c:grouping val="standard"/>
        <c:varyColors val="0"/>
        <c:ser>
          <c:idx val="1"/>
          <c:order val="1"/>
          <c:tx>
            <c:v>ROAS</c:v>
          </c:tx>
          <c:marker>
            <c:symbol val="none"/>
          </c:marker>
          <c:cat>
            <c:strRef>
              <c:f>Gmarket!$B$23:$B$26</c:f>
              <c:strCache>
                <c:ptCount val="4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</c:strCache>
            </c:strRef>
          </c:cat>
          <c:val>
            <c:numRef>
              <c:f>Gmarket!$M$23:$M$27</c:f>
              <c:numCache>
                <c:formatCode>0%</c:formatCode>
                <c:ptCount val="5"/>
                <c:pt idx="0">
                  <c:v>1.679565383149066</c:v>
                </c:pt>
                <c:pt idx="1">
                  <c:v>2.107659477422298</c:v>
                </c:pt>
                <c:pt idx="2">
                  <c:v>2.031980539559941</c:v>
                </c:pt>
                <c:pt idx="3">
                  <c:v>2.288377386314456</c:v>
                </c:pt>
                <c:pt idx="4">
                  <c:v>2.001749304040328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953520"/>
        <c:axId val="-326956000"/>
      </c:lineChart>
      <c:catAx>
        <c:axId val="-32696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26958992"/>
        <c:crosses val="autoZero"/>
        <c:auto val="1"/>
        <c:lblAlgn val="ctr"/>
        <c:lblOffset val="100"/>
        <c:noMultiLvlLbl val="0"/>
      </c:catAx>
      <c:valAx>
        <c:axId val="-3269589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6961744"/>
        <c:crosses val="autoZero"/>
        <c:crossBetween val="between"/>
      </c:valAx>
      <c:valAx>
        <c:axId val="-3269560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326953520"/>
        <c:crosses val="max"/>
        <c:crossBetween val="between"/>
      </c:valAx>
      <c:catAx>
        <c:axId val="-3269535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-32695600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txPr>
        <a:bodyPr/>
        <a:lstStyle/>
        <a:p>
          <a:pPr>
            <a:defRPr sz="1000">
              <a:latin typeface="나눔고딕" panose="020D0604000000000000" pitchFamily="50" charset="-127"/>
              <a:ea typeface="나눔고딕" panose="020D0604000000000000" pitchFamily="50" charset="-127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종합요약!$F$13</c:f>
              <c:strCache>
                <c:ptCount val="1"/>
                <c:pt idx="0">
                  <c:v>클릭수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종합요약!$D$14:$D$15</c:f>
              <c:strCache>
                <c:ptCount val="2"/>
                <c:pt idx="0">
                  <c:v>Gmarket</c:v>
                </c:pt>
                <c:pt idx="1">
                  <c:v>Auction</c:v>
                </c:pt>
              </c:strCache>
            </c:strRef>
          </c:cat>
          <c:val>
            <c:numRef>
              <c:f>종합요약!$F$14:$F$15</c:f>
              <c:numCache>
                <c:formatCode>_-* #,##0_-;\-* #,##0_-;_-* "-"_-;_-@_-</c:formatCode>
                <c:ptCount val="2"/>
                <c:pt idx="0">
                  <c:v>16724.0</c:v>
                </c:pt>
                <c:pt idx="1">
                  <c:v>10787.0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txPr>
        <a:bodyPr/>
        <a:lstStyle/>
        <a:p>
          <a:pPr>
            <a:defRPr sz="900"/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v>전환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Auction!$B$51:$B$57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Auction!$K$51:$K$57</c:f>
              <c:numCache>
                <c:formatCode>_-* #,##0_-;\-* #,##0_-;_-* "-"_-;_-@_-</c:formatCode>
                <c:ptCount val="7"/>
                <c:pt idx="0">
                  <c:v>67.0</c:v>
                </c:pt>
                <c:pt idx="1">
                  <c:v>68.0</c:v>
                </c:pt>
                <c:pt idx="2">
                  <c:v>46.0</c:v>
                </c:pt>
                <c:pt idx="3">
                  <c:v>39.0</c:v>
                </c:pt>
                <c:pt idx="4">
                  <c:v>63.0</c:v>
                </c:pt>
                <c:pt idx="5">
                  <c:v>25.0</c:v>
                </c:pt>
                <c:pt idx="6">
                  <c:v>64.0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2318849819886"/>
          <c:y val="0.162895523476232"/>
          <c:w val="0.950799997602935"/>
          <c:h val="0.697583114610674"/>
        </c:manualLayout>
      </c:layout>
      <c:barChart>
        <c:barDir val="col"/>
        <c:grouping val="clustered"/>
        <c:varyColors val="0"/>
        <c:ser>
          <c:idx val="0"/>
          <c:order val="0"/>
          <c:tx>
            <c:v>전환매출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Auction!$B$51:$B$57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Auction!$N$51:$N$57</c:f>
              <c:numCache>
                <c:formatCode>_-* #,##0_-;\-* #,##0_-;_-* "-"_-;_-@_-</c:formatCode>
                <c:ptCount val="7"/>
                <c:pt idx="0">
                  <c:v>449614.0</c:v>
                </c:pt>
                <c:pt idx="1">
                  <c:v>582856.0</c:v>
                </c:pt>
                <c:pt idx="2">
                  <c:v>367092.0</c:v>
                </c:pt>
                <c:pt idx="3">
                  <c:v>286792.0</c:v>
                </c:pt>
                <c:pt idx="4">
                  <c:v>425770.0</c:v>
                </c:pt>
                <c:pt idx="5">
                  <c:v>189272.0</c:v>
                </c:pt>
                <c:pt idx="6">
                  <c:v>496130.0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6708192"/>
        <c:axId val="-326705712"/>
      </c:barChart>
      <c:catAx>
        <c:axId val="-32670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326705712"/>
        <c:crosses val="autoZero"/>
        <c:auto val="1"/>
        <c:lblAlgn val="ctr"/>
        <c:lblOffset val="100"/>
        <c:noMultiLvlLbl val="0"/>
      </c:catAx>
      <c:valAx>
        <c:axId val="-326705712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crossAx val="-32670819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노출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Auction!$C$101:$C$131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Auction!$E$101:$E$131</c:f>
              <c:numCache>
                <c:formatCode>_-* #,##0_-;\-* #,##0_-;_-* "-"_-;_-@_-</c:formatCode>
                <c:ptCount val="31"/>
                <c:pt idx="0">
                  <c:v>22389.0</c:v>
                </c:pt>
                <c:pt idx="1">
                  <c:v>27984.0</c:v>
                </c:pt>
                <c:pt idx="2">
                  <c:v>27049.0</c:v>
                </c:pt>
                <c:pt idx="3">
                  <c:v>25500.0</c:v>
                </c:pt>
                <c:pt idx="4">
                  <c:v>24595.0</c:v>
                </c:pt>
                <c:pt idx="5">
                  <c:v>20752.0</c:v>
                </c:pt>
                <c:pt idx="6">
                  <c:v>19111.0</c:v>
                </c:pt>
                <c:pt idx="7">
                  <c:v>23370.0</c:v>
                </c:pt>
                <c:pt idx="8">
                  <c:v>26499.0</c:v>
                </c:pt>
                <c:pt idx="9">
                  <c:v>26091.0</c:v>
                </c:pt>
                <c:pt idx="10">
                  <c:v>24855.0</c:v>
                </c:pt>
                <c:pt idx="11">
                  <c:v>30123.0</c:v>
                </c:pt>
                <c:pt idx="12">
                  <c:v>21475.0</c:v>
                </c:pt>
                <c:pt idx="13">
                  <c:v>21799.0</c:v>
                </c:pt>
                <c:pt idx="14">
                  <c:v>26124.0</c:v>
                </c:pt>
                <c:pt idx="15">
                  <c:v>25195.0</c:v>
                </c:pt>
                <c:pt idx="16">
                  <c:v>25831.0</c:v>
                </c:pt>
                <c:pt idx="17">
                  <c:v>25122.0</c:v>
                </c:pt>
                <c:pt idx="18">
                  <c:v>24869.0</c:v>
                </c:pt>
                <c:pt idx="19">
                  <c:v>22460.0</c:v>
                </c:pt>
                <c:pt idx="20">
                  <c:v>19910.0</c:v>
                </c:pt>
                <c:pt idx="21">
                  <c:v>22363.0</c:v>
                </c:pt>
                <c:pt idx="22">
                  <c:v>24449.0</c:v>
                </c:pt>
                <c:pt idx="23">
                  <c:v>11412.0</c:v>
                </c:pt>
                <c:pt idx="24">
                  <c:v>18662.0</c:v>
                </c:pt>
                <c:pt idx="25">
                  <c:v>17086.0</c:v>
                </c:pt>
                <c:pt idx="26">
                  <c:v>15653.0</c:v>
                </c:pt>
                <c:pt idx="27">
                  <c:v>18579.0</c:v>
                </c:pt>
                <c:pt idx="28">
                  <c:v>30095.0</c:v>
                </c:pt>
                <c:pt idx="29">
                  <c:v>30954.0</c:v>
                </c:pt>
                <c:pt idx="30">
                  <c:v>29710.0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6688416"/>
        <c:axId val="-326685664"/>
      </c:barChart>
      <c:lineChart>
        <c:grouping val="standard"/>
        <c:varyColors val="0"/>
        <c:ser>
          <c:idx val="1"/>
          <c:order val="1"/>
          <c:tx>
            <c:v>클릭</c:v>
          </c:tx>
          <c:marker>
            <c:symbol val="none"/>
          </c:marker>
          <c:cat>
            <c:numRef>
              <c:f>Auction!$C$101:$C$131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Auction!$F$101:$F$131</c:f>
              <c:numCache>
                <c:formatCode>_-* #,##0_-;\-* #,##0_-;_-* "-"_-;_-@_-</c:formatCode>
                <c:ptCount val="31"/>
                <c:pt idx="0">
                  <c:v>364.0</c:v>
                </c:pt>
                <c:pt idx="1">
                  <c:v>450.0</c:v>
                </c:pt>
                <c:pt idx="2">
                  <c:v>398.0</c:v>
                </c:pt>
                <c:pt idx="3">
                  <c:v>346.0</c:v>
                </c:pt>
                <c:pt idx="4">
                  <c:v>363.0</c:v>
                </c:pt>
                <c:pt idx="5">
                  <c:v>292.0</c:v>
                </c:pt>
                <c:pt idx="6">
                  <c:v>320.0</c:v>
                </c:pt>
                <c:pt idx="7">
                  <c:v>352.0</c:v>
                </c:pt>
                <c:pt idx="8">
                  <c:v>414.0</c:v>
                </c:pt>
                <c:pt idx="9">
                  <c:v>373.0</c:v>
                </c:pt>
                <c:pt idx="10">
                  <c:v>359.0</c:v>
                </c:pt>
                <c:pt idx="11">
                  <c:v>397.0</c:v>
                </c:pt>
                <c:pt idx="12">
                  <c:v>330.0</c:v>
                </c:pt>
                <c:pt idx="13">
                  <c:v>306.0</c:v>
                </c:pt>
                <c:pt idx="14">
                  <c:v>393.0</c:v>
                </c:pt>
                <c:pt idx="15">
                  <c:v>365.0</c:v>
                </c:pt>
                <c:pt idx="16">
                  <c:v>330.0</c:v>
                </c:pt>
                <c:pt idx="17">
                  <c:v>376.0</c:v>
                </c:pt>
                <c:pt idx="18">
                  <c:v>372.0</c:v>
                </c:pt>
                <c:pt idx="19">
                  <c:v>292.0</c:v>
                </c:pt>
                <c:pt idx="20">
                  <c:v>300.0</c:v>
                </c:pt>
                <c:pt idx="21">
                  <c:v>346.0</c:v>
                </c:pt>
                <c:pt idx="22">
                  <c:v>289.0</c:v>
                </c:pt>
                <c:pt idx="23">
                  <c:v>204.0</c:v>
                </c:pt>
                <c:pt idx="24">
                  <c:v>262.0</c:v>
                </c:pt>
                <c:pt idx="25">
                  <c:v>306.0</c:v>
                </c:pt>
                <c:pt idx="26">
                  <c:v>247.0</c:v>
                </c:pt>
                <c:pt idx="27">
                  <c:v>264.0</c:v>
                </c:pt>
                <c:pt idx="28">
                  <c:v>371.0</c:v>
                </c:pt>
                <c:pt idx="29">
                  <c:v>515.0</c:v>
                </c:pt>
                <c:pt idx="30">
                  <c:v>491.0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680192"/>
        <c:axId val="-326682672"/>
      </c:lineChart>
      <c:dateAx>
        <c:axId val="-326688416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crossAx val="-326685664"/>
        <c:crosses val="autoZero"/>
        <c:auto val="1"/>
        <c:lblOffset val="100"/>
        <c:baseTimeUnit val="days"/>
      </c:dateAx>
      <c:valAx>
        <c:axId val="-3266856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6688416"/>
        <c:crosses val="autoZero"/>
        <c:crossBetween val="between"/>
      </c:valAx>
      <c:valAx>
        <c:axId val="-326682672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326680192"/>
        <c:crosses val="max"/>
        <c:crossBetween val="between"/>
      </c:valAx>
      <c:dateAx>
        <c:axId val="-3266801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-326682672"/>
        <c:crosses val="autoZero"/>
        <c:auto val="1"/>
        <c:lblOffset val="100"/>
        <c:baseTimeUnit val="days"/>
      </c:dateAx>
      <c:spPr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전환매출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Auction!$C$101:$C$131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Auction!$I$101:$I$131</c:f>
              <c:numCache>
                <c:formatCode>_-* #,##0_-;\-* #,##0_-;_-* "-"_-;_-@_-</c:formatCode>
                <c:ptCount val="31"/>
                <c:pt idx="0">
                  <c:v>112510.0</c:v>
                </c:pt>
                <c:pt idx="1">
                  <c:v>134390.0</c:v>
                </c:pt>
                <c:pt idx="2">
                  <c:v>165110.0</c:v>
                </c:pt>
                <c:pt idx="3">
                  <c:v>70766.0</c:v>
                </c:pt>
                <c:pt idx="4">
                  <c:v>121800.0</c:v>
                </c:pt>
                <c:pt idx="5">
                  <c:v>52500.0</c:v>
                </c:pt>
                <c:pt idx="6">
                  <c:v>43764.0</c:v>
                </c:pt>
                <c:pt idx="7">
                  <c:v>89750.0</c:v>
                </c:pt>
                <c:pt idx="8">
                  <c:v>65400.0</c:v>
                </c:pt>
                <c:pt idx="9">
                  <c:v>104900.0</c:v>
                </c:pt>
                <c:pt idx="10">
                  <c:v>57140.0</c:v>
                </c:pt>
                <c:pt idx="11">
                  <c:v>73692.0</c:v>
                </c:pt>
                <c:pt idx="12">
                  <c:v>66400.0</c:v>
                </c:pt>
                <c:pt idx="13">
                  <c:v>101608.0</c:v>
                </c:pt>
                <c:pt idx="14">
                  <c:v>182050.0</c:v>
                </c:pt>
                <c:pt idx="15">
                  <c:v>59600.0</c:v>
                </c:pt>
                <c:pt idx="16">
                  <c:v>52654.0</c:v>
                </c:pt>
                <c:pt idx="17">
                  <c:v>210386.0</c:v>
                </c:pt>
                <c:pt idx="18">
                  <c:v>86600.0</c:v>
                </c:pt>
                <c:pt idx="19">
                  <c:v>166470.0</c:v>
                </c:pt>
                <c:pt idx="20">
                  <c:v>8500.0</c:v>
                </c:pt>
                <c:pt idx="21">
                  <c:v>68820.0</c:v>
                </c:pt>
                <c:pt idx="22">
                  <c:v>16700.0</c:v>
                </c:pt>
                <c:pt idx="23">
                  <c:v>35852.0</c:v>
                </c:pt>
                <c:pt idx="24">
                  <c:v>28800.0</c:v>
                </c:pt>
                <c:pt idx="25">
                  <c:v>4700.0</c:v>
                </c:pt>
                <c:pt idx="26">
                  <c:v>140400.0</c:v>
                </c:pt>
                <c:pt idx="27">
                  <c:v>35400.0</c:v>
                </c:pt>
                <c:pt idx="28">
                  <c:v>43000.0</c:v>
                </c:pt>
                <c:pt idx="29">
                  <c:v>173524.0</c:v>
                </c:pt>
                <c:pt idx="30">
                  <c:v>224340.0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6653328"/>
        <c:axId val="-326650576"/>
      </c:barChart>
      <c:lineChart>
        <c:grouping val="standard"/>
        <c:varyColors val="0"/>
        <c:ser>
          <c:idx val="1"/>
          <c:order val="1"/>
          <c:tx>
            <c:v>전환수</c:v>
          </c:tx>
          <c:marker>
            <c:symbol val="none"/>
          </c:marker>
          <c:cat>
            <c:numRef>
              <c:f>Auction!$C$101:$C$131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Auction!$H$101:$H$131</c:f>
              <c:numCache>
                <c:formatCode>_-* #,##0_-;\-* #,##0_-;_-* "-"_-;_-@_-</c:formatCode>
                <c:ptCount val="31"/>
                <c:pt idx="0">
                  <c:v>15.0</c:v>
                </c:pt>
                <c:pt idx="1">
                  <c:v>18.0</c:v>
                </c:pt>
                <c:pt idx="2">
                  <c:v>24.0</c:v>
                </c:pt>
                <c:pt idx="3">
                  <c:v>10.0</c:v>
                </c:pt>
                <c:pt idx="4">
                  <c:v>14.0</c:v>
                </c:pt>
                <c:pt idx="5">
                  <c:v>18.0</c:v>
                </c:pt>
                <c:pt idx="6">
                  <c:v>6.0</c:v>
                </c:pt>
                <c:pt idx="7">
                  <c:v>13.0</c:v>
                </c:pt>
                <c:pt idx="8">
                  <c:v>9.0</c:v>
                </c:pt>
                <c:pt idx="9">
                  <c:v>10.0</c:v>
                </c:pt>
                <c:pt idx="10">
                  <c:v>10.0</c:v>
                </c:pt>
                <c:pt idx="11">
                  <c:v>8.0</c:v>
                </c:pt>
                <c:pt idx="12">
                  <c:v>5.0</c:v>
                </c:pt>
                <c:pt idx="13">
                  <c:v>12.0</c:v>
                </c:pt>
                <c:pt idx="14">
                  <c:v>20.0</c:v>
                </c:pt>
                <c:pt idx="15">
                  <c:v>16.0</c:v>
                </c:pt>
                <c:pt idx="16">
                  <c:v>5.0</c:v>
                </c:pt>
                <c:pt idx="17">
                  <c:v>20.0</c:v>
                </c:pt>
                <c:pt idx="18">
                  <c:v>16.0</c:v>
                </c:pt>
                <c:pt idx="19">
                  <c:v>27.0</c:v>
                </c:pt>
                <c:pt idx="20">
                  <c:v>1.0</c:v>
                </c:pt>
                <c:pt idx="21">
                  <c:v>6.0</c:v>
                </c:pt>
                <c:pt idx="22">
                  <c:v>4.0</c:v>
                </c:pt>
                <c:pt idx="23">
                  <c:v>2.0</c:v>
                </c:pt>
                <c:pt idx="24">
                  <c:v>6.0</c:v>
                </c:pt>
                <c:pt idx="25">
                  <c:v>1.0</c:v>
                </c:pt>
                <c:pt idx="26">
                  <c:v>13.0</c:v>
                </c:pt>
                <c:pt idx="27">
                  <c:v>6.0</c:v>
                </c:pt>
                <c:pt idx="28">
                  <c:v>10.0</c:v>
                </c:pt>
                <c:pt idx="29">
                  <c:v>20.0</c:v>
                </c:pt>
                <c:pt idx="30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645104"/>
        <c:axId val="-326647584"/>
      </c:lineChart>
      <c:dateAx>
        <c:axId val="-326653328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crossAx val="-326650576"/>
        <c:crosses val="autoZero"/>
        <c:auto val="1"/>
        <c:lblOffset val="100"/>
        <c:baseTimeUnit val="days"/>
      </c:dateAx>
      <c:valAx>
        <c:axId val="-3266505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6653328"/>
        <c:crosses val="autoZero"/>
        <c:crossBetween val="between"/>
      </c:valAx>
      <c:valAx>
        <c:axId val="-32664758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326645104"/>
        <c:crosses val="max"/>
        <c:crossBetween val="between"/>
      </c:valAx>
      <c:dateAx>
        <c:axId val="-3266451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-326647584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Auction!$E$21</c:f>
              <c:strCache>
                <c:ptCount val="1"/>
                <c:pt idx="0">
                  <c:v>노출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Auction!$B$23:$B$27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Auction!$E$23:$E$27</c:f>
              <c:numCache>
                <c:formatCode>_-* #,##0_-;\-* #,##0_-;_-* "-"_-;_-@_-</c:formatCode>
                <c:ptCount val="5"/>
                <c:pt idx="0">
                  <c:v>102922.0</c:v>
                </c:pt>
                <c:pt idx="1">
                  <c:v>165273.0</c:v>
                </c:pt>
                <c:pt idx="2">
                  <c:v>175669.0</c:v>
                </c:pt>
                <c:pt idx="3">
                  <c:v>144125.0</c:v>
                </c:pt>
                <c:pt idx="4">
                  <c:v>142077.0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5958736"/>
        <c:axId val="-325955360"/>
      </c:barChart>
      <c:lineChart>
        <c:grouping val="standard"/>
        <c:varyColors val="0"/>
        <c:ser>
          <c:idx val="1"/>
          <c:order val="1"/>
          <c:tx>
            <c:strRef>
              <c:f>Auction!$F$21</c:f>
              <c:strCache>
                <c:ptCount val="1"/>
                <c:pt idx="0">
                  <c:v>클릭</c:v>
                </c:pt>
              </c:strCache>
            </c:strRef>
          </c:tx>
          <c:marker>
            <c:symbol val="none"/>
          </c:marker>
          <c:cat>
            <c:strRef>
              <c:f>Auction!$B$23:$B$27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Auction!$F$23:$F$27</c:f>
              <c:numCache>
                <c:formatCode>_-* #,##0_-;\-* #,##0_-;_-* "-"_-;_-@_-</c:formatCode>
                <c:ptCount val="5"/>
                <c:pt idx="0">
                  <c:v>1558.0</c:v>
                </c:pt>
                <c:pt idx="1">
                  <c:v>2473.0</c:v>
                </c:pt>
                <c:pt idx="2">
                  <c:v>2497.0</c:v>
                </c:pt>
                <c:pt idx="3">
                  <c:v>2065.0</c:v>
                </c:pt>
                <c:pt idx="4">
                  <c:v>2194.0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987392"/>
        <c:axId val="-326004240"/>
      </c:lineChart>
      <c:catAx>
        <c:axId val="-32595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25955360"/>
        <c:crosses val="autoZero"/>
        <c:auto val="1"/>
        <c:lblAlgn val="ctr"/>
        <c:lblOffset val="100"/>
        <c:noMultiLvlLbl val="0"/>
      </c:catAx>
      <c:valAx>
        <c:axId val="-3259553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5958736"/>
        <c:crosses val="autoZero"/>
        <c:crossBetween val="between"/>
      </c:valAx>
      <c:valAx>
        <c:axId val="-32600424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325987392"/>
        <c:crosses val="max"/>
        <c:crossBetween val="between"/>
      </c:valAx>
      <c:catAx>
        <c:axId val="-3259873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-32600424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전환수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Auction!$B$23:$B$27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Auction!$H$23:$H$27</c:f>
              <c:numCache>
                <c:formatCode>_-* #,##0_-;\-* #,##0_-;_-* "-"_-;_-@_-</c:formatCode>
                <c:ptCount val="5"/>
                <c:pt idx="0">
                  <c:v>67.0</c:v>
                </c:pt>
                <c:pt idx="1">
                  <c:v>80.0</c:v>
                </c:pt>
                <c:pt idx="2">
                  <c:v>86.0</c:v>
                </c:pt>
                <c:pt idx="3">
                  <c:v>62.0</c:v>
                </c:pt>
                <c:pt idx="4">
                  <c:v>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6026064"/>
        <c:axId val="-326023152"/>
      </c:barChart>
      <c:lineChart>
        <c:grouping val="standard"/>
        <c:varyColors val="0"/>
        <c:ser>
          <c:idx val="1"/>
          <c:order val="1"/>
          <c:tx>
            <c:v>전환율</c:v>
          </c:tx>
          <c:marker>
            <c:symbol val="none"/>
          </c:marker>
          <c:cat>
            <c:strRef>
              <c:f>Auction!$B$23:$B$27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Auction!$J$23:$J$27</c:f>
              <c:numCache>
                <c:formatCode>0.0%</c:formatCode>
                <c:ptCount val="5"/>
                <c:pt idx="0">
                  <c:v>0.0430038510911425</c:v>
                </c:pt>
                <c:pt idx="1">
                  <c:v>0.0323493732308936</c:v>
                </c:pt>
                <c:pt idx="2">
                  <c:v>0.0344413295955146</c:v>
                </c:pt>
                <c:pt idx="3">
                  <c:v>0.0300242130750605</c:v>
                </c:pt>
                <c:pt idx="4">
                  <c:v>0.0350957155879672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018000"/>
        <c:axId val="-326020320"/>
      </c:lineChart>
      <c:catAx>
        <c:axId val="-32602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26023152"/>
        <c:crosses val="autoZero"/>
        <c:auto val="1"/>
        <c:lblAlgn val="ctr"/>
        <c:lblOffset val="100"/>
        <c:noMultiLvlLbl val="0"/>
      </c:catAx>
      <c:valAx>
        <c:axId val="-3260231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6026064"/>
        <c:crosses val="autoZero"/>
        <c:crossBetween val="between"/>
      </c:valAx>
      <c:valAx>
        <c:axId val="-3260203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326018000"/>
        <c:crosses val="max"/>
        <c:crossBetween val="between"/>
      </c:valAx>
      <c:catAx>
        <c:axId val="-3260180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-32602032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총비용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Auction!$B$23:$B$27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Auction!$G$23:$G$27</c:f>
              <c:numCache>
                <c:formatCode>_-* #,##0_-;\-* #,##0_-;_-* "-"_-;_-@_-</c:formatCode>
                <c:ptCount val="5"/>
                <c:pt idx="0">
                  <c:v>317380.0</c:v>
                </c:pt>
                <c:pt idx="1">
                  <c:v>492600.0</c:v>
                </c:pt>
                <c:pt idx="2">
                  <c:v>465240.0</c:v>
                </c:pt>
                <c:pt idx="3">
                  <c:v>374770.0</c:v>
                </c:pt>
                <c:pt idx="4">
                  <c:v>386670.0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6640864"/>
        <c:axId val="-326638144"/>
      </c:barChart>
      <c:lineChart>
        <c:grouping val="standard"/>
        <c:varyColors val="0"/>
        <c:ser>
          <c:idx val="1"/>
          <c:order val="1"/>
          <c:tx>
            <c:v>ROAS</c:v>
          </c:tx>
          <c:marker>
            <c:symbol val="none"/>
          </c:marker>
          <c:cat>
            <c:strRef>
              <c:f>Auction!$B$23:$B$27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Auction!$M$23:$M$27</c:f>
              <c:numCache>
                <c:formatCode>0%</c:formatCode>
                <c:ptCount val="5"/>
                <c:pt idx="0">
                  <c:v>1.521129245699162</c:v>
                </c:pt>
                <c:pt idx="1">
                  <c:v>1.08658952496955</c:v>
                </c:pt>
                <c:pt idx="2">
                  <c:v>1.604311753073682</c:v>
                </c:pt>
                <c:pt idx="3">
                  <c:v>1.098652506870881</c:v>
                </c:pt>
                <c:pt idx="4">
                  <c:v>1.606962008948199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632672"/>
        <c:axId val="-326635152"/>
      </c:lineChart>
      <c:catAx>
        <c:axId val="-32664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26638144"/>
        <c:crosses val="autoZero"/>
        <c:auto val="1"/>
        <c:lblAlgn val="ctr"/>
        <c:lblOffset val="100"/>
        <c:noMultiLvlLbl val="0"/>
      </c:catAx>
      <c:valAx>
        <c:axId val="-32663814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26640864"/>
        <c:crosses val="autoZero"/>
        <c:crossBetween val="between"/>
      </c:valAx>
      <c:valAx>
        <c:axId val="-3266351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326632672"/>
        <c:crosses val="max"/>
        <c:crossBetween val="between"/>
      </c:valAx>
      <c:catAx>
        <c:axId val="-3266326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-326635152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txPr>
        <a:bodyPr/>
        <a:lstStyle/>
        <a:p>
          <a:pPr>
            <a:defRPr sz="1000">
              <a:latin typeface="나눔고딕" panose="020D0604000000000000" pitchFamily="50" charset="-127"/>
              <a:ea typeface="나눔고딕" panose="020D0604000000000000" pitchFamily="50" charset="-127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11945208032431"/>
          <c:y val="0.235893846602508"/>
          <c:w val="0.576109894547206"/>
          <c:h val="0.676128973461655"/>
        </c:manualLayout>
      </c:layout>
      <c:pieChart>
        <c:varyColors val="1"/>
        <c:ser>
          <c:idx val="0"/>
          <c:order val="0"/>
          <c:tx>
            <c:strRef>
              <c:f>종합요약!$H$13</c:f>
              <c:strCache>
                <c:ptCount val="1"/>
                <c:pt idx="0">
                  <c:v>전환수</c:v>
                </c:pt>
              </c:strCache>
            </c:strRef>
          </c:tx>
          <c:dLbls>
            <c:dLbl>
              <c:idx val="0"/>
              <c:layout>
                <c:manualLayout>
                  <c:x val="-0.167161316373915"/>
                  <c:y val="0.0179531204432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51872214198077"/>
                  <c:y val="0.005221638961796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종합요약!$D$14:$D$15</c:f>
              <c:strCache>
                <c:ptCount val="2"/>
                <c:pt idx="0">
                  <c:v>Gmarket</c:v>
                </c:pt>
                <c:pt idx="1">
                  <c:v>Auction</c:v>
                </c:pt>
              </c:strCache>
            </c:strRef>
          </c:cat>
          <c:val>
            <c:numRef>
              <c:f>종합요약!$H$14:$H$15</c:f>
              <c:numCache>
                <c:formatCode>_-* #,##0_-;\-* #,##0_-;_-* "-"_-;_-@_-</c:formatCode>
                <c:ptCount val="2"/>
                <c:pt idx="0">
                  <c:v>866.0</c:v>
                </c:pt>
                <c:pt idx="1">
                  <c:v>372.0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전환수</c:v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종합요약!$D$38:$D$39</c:f>
              <c:strCache>
                <c:ptCount val="2"/>
                <c:pt idx="0">
                  <c:v>12월</c:v>
                </c:pt>
                <c:pt idx="1">
                  <c:v>1월</c:v>
                </c:pt>
              </c:strCache>
            </c:strRef>
          </c:cat>
          <c:val>
            <c:numRef>
              <c:f>종합요약!$H$38:$H$39</c:f>
              <c:numCache>
                <c:formatCode>_-* #,##0_-;\-* #,##0_-;_-* "-"_-;_-@_-</c:formatCode>
                <c:ptCount val="2"/>
                <c:pt idx="0">
                  <c:v>1729.0</c:v>
                </c:pt>
                <c:pt idx="1">
                  <c:v>1238.0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376599376"/>
        <c:axId val="-376596896"/>
      </c:barChart>
      <c:catAx>
        <c:axId val="-376599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376596896"/>
        <c:crosses val="autoZero"/>
        <c:auto val="1"/>
        <c:lblAlgn val="ctr"/>
        <c:lblOffset val="100"/>
        <c:noMultiLvlLbl val="0"/>
      </c:catAx>
      <c:valAx>
        <c:axId val="-376596896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crossAx val="-37659937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전환매출</c:v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종합요약!$D$38:$D$39</c:f>
              <c:strCache>
                <c:ptCount val="2"/>
                <c:pt idx="0">
                  <c:v>12월</c:v>
                </c:pt>
                <c:pt idx="1">
                  <c:v>1월</c:v>
                </c:pt>
              </c:strCache>
            </c:strRef>
          </c:cat>
          <c:val>
            <c:numRef>
              <c:f>종합요약!$I$38:$I$39</c:f>
              <c:numCache>
                <c:formatCode>_-* #,##0_-;\-* #,##0_-;_-* "-"_-;_-@_-</c:formatCode>
                <c:ptCount val="2"/>
                <c:pt idx="0">
                  <c:v>1.0390436E7</c:v>
                </c:pt>
                <c:pt idx="1">
                  <c:v>9.030976E6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375743808"/>
        <c:axId val="-375741328"/>
      </c:barChart>
      <c:catAx>
        <c:axId val="-37574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375741328"/>
        <c:crosses val="autoZero"/>
        <c:auto val="1"/>
        <c:lblAlgn val="ctr"/>
        <c:lblOffset val="100"/>
        <c:noMultiLvlLbl val="0"/>
      </c:catAx>
      <c:valAx>
        <c:axId val="-37574132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crossAx val="-3757438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주간요약!$E$21</c:f>
              <c:strCache>
                <c:ptCount val="1"/>
                <c:pt idx="0">
                  <c:v>노출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주간요약!$B$23:$B$27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주간요약!$E$23:$E$27</c:f>
              <c:numCache>
                <c:formatCode>_-* #,##0_-;\-* #,##0_-;_-* "-"_-;_-@_-</c:formatCode>
                <c:ptCount val="5"/>
                <c:pt idx="0">
                  <c:v>230977.0</c:v>
                </c:pt>
                <c:pt idx="1">
                  <c:v>342911.0</c:v>
                </c:pt>
                <c:pt idx="2">
                  <c:v>391583.0</c:v>
                </c:pt>
                <c:pt idx="3">
                  <c:v>341435.0</c:v>
                </c:pt>
                <c:pt idx="4">
                  <c:v>306992.0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11464736"/>
        <c:axId val="-411462688"/>
      </c:barChart>
      <c:lineChart>
        <c:grouping val="standard"/>
        <c:varyColors val="0"/>
        <c:ser>
          <c:idx val="1"/>
          <c:order val="1"/>
          <c:tx>
            <c:strRef>
              <c:f>주간요약!$F$21</c:f>
              <c:strCache>
                <c:ptCount val="1"/>
                <c:pt idx="0">
                  <c:v>클릭</c:v>
                </c:pt>
              </c:strCache>
            </c:strRef>
          </c:tx>
          <c:marker>
            <c:symbol val="none"/>
          </c:marker>
          <c:cat>
            <c:strRef>
              <c:f>주간요약!$B$23:$B$27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주간요약!$F$23:$F$27</c:f>
              <c:numCache>
                <c:formatCode>_-* #,##0_-;\-* #,##0_-;_-* "-"_-;_-@_-</c:formatCode>
                <c:ptCount val="5"/>
                <c:pt idx="0">
                  <c:v>4305.0</c:v>
                </c:pt>
                <c:pt idx="1">
                  <c:v>5723.0</c:v>
                </c:pt>
                <c:pt idx="2">
                  <c:v>6496.0</c:v>
                </c:pt>
                <c:pt idx="3">
                  <c:v>5682.0</c:v>
                </c:pt>
                <c:pt idx="4">
                  <c:v>5305.0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456848"/>
        <c:axId val="-411459168"/>
      </c:lineChart>
      <c:catAx>
        <c:axId val="-4114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나눔고딕" panose="020D0604000000000000" pitchFamily="50" charset="-127"/>
                <a:ea typeface="나눔고딕" panose="020D0604000000000000" pitchFamily="50" charset="-127"/>
              </a:defRPr>
            </a:pPr>
            <a:endParaRPr lang="ko-KR"/>
          </a:p>
        </c:txPr>
        <c:crossAx val="-411462688"/>
        <c:crosses val="autoZero"/>
        <c:auto val="1"/>
        <c:lblAlgn val="ctr"/>
        <c:lblOffset val="100"/>
        <c:noMultiLvlLbl val="0"/>
      </c:catAx>
      <c:valAx>
        <c:axId val="-4114626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맑은 고딕" panose="020B0503020000020004" pitchFamily="50" charset="-127"/>
                <a:ea typeface="맑은 고딕" panose="020B0503020000020004" pitchFamily="50" charset="-127"/>
              </a:defRPr>
            </a:pPr>
            <a:endParaRPr lang="ko-KR"/>
          </a:p>
        </c:txPr>
        <c:crossAx val="-411464736"/>
        <c:crosses val="autoZero"/>
        <c:crossBetween val="between"/>
      </c:valAx>
      <c:valAx>
        <c:axId val="-41145916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411456848"/>
        <c:crosses val="max"/>
        <c:crossBetween val="between"/>
      </c:valAx>
      <c:catAx>
        <c:axId val="-4114568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-41145916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전환수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주간요약!$B$23:$B$27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주간요약!$H$23:$H$27</c:f>
              <c:numCache>
                <c:formatCode>_-* #,##0_-;\-* #,##0_-;_-* "-"_-;_-@_-</c:formatCode>
                <c:ptCount val="5"/>
                <c:pt idx="0">
                  <c:v>210.0</c:v>
                </c:pt>
                <c:pt idx="1">
                  <c:v>226.0</c:v>
                </c:pt>
                <c:pt idx="2">
                  <c:v>316.0</c:v>
                </c:pt>
                <c:pt idx="3">
                  <c:v>272.0</c:v>
                </c:pt>
                <c:pt idx="4">
                  <c:v>214.0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11410544"/>
        <c:axId val="-411407840"/>
      </c:barChart>
      <c:lineChart>
        <c:grouping val="standard"/>
        <c:varyColors val="0"/>
        <c:ser>
          <c:idx val="1"/>
          <c:order val="1"/>
          <c:tx>
            <c:v>전환율</c:v>
          </c:tx>
          <c:marker>
            <c:symbol val="none"/>
          </c:marker>
          <c:cat>
            <c:strRef>
              <c:f>주간요약!$B$23:$B$26</c:f>
              <c:strCache>
                <c:ptCount val="4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</c:strCache>
            </c:strRef>
          </c:cat>
          <c:val>
            <c:numRef>
              <c:f>주간요약!$K$23:$K$27</c:f>
              <c:numCache>
                <c:formatCode>0.0%</c:formatCode>
                <c:ptCount val="5"/>
                <c:pt idx="0">
                  <c:v>0.048780487804878</c:v>
                </c:pt>
                <c:pt idx="1">
                  <c:v>0.0394897780884152</c:v>
                </c:pt>
                <c:pt idx="2">
                  <c:v>0.0486453201970443</c:v>
                </c:pt>
                <c:pt idx="3">
                  <c:v>0.0478704681450193</c:v>
                </c:pt>
                <c:pt idx="4">
                  <c:v>0.0403393025447691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402688"/>
        <c:axId val="-411405008"/>
      </c:lineChart>
      <c:catAx>
        <c:axId val="-41141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411407840"/>
        <c:crosses val="autoZero"/>
        <c:auto val="1"/>
        <c:lblAlgn val="ctr"/>
        <c:lblOffset val="100"/>
        <c:noMultiLvlLbl val="0"/>
      </c:catAx>
      <c:valAx>
        <c:axId val="-4114078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411410544"/>
        <c:crosses val="autoZero"/>
        <c:crossBetween val="between"/>
      </c:valAx>
      <c:valAx>
        <c:axId val="-4114050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411402688"/>
        <c:crosses val="max"/>
        <c:crossBetween val="between"/>
      </c:valAx>
      <c:catAx>
        <c:axId val="-4114026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-41140500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총비용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주간요약!$B$23:$B$27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주간요약!$G$23:$G$27</c:f>
              <c:numCache>
                <c:formatCode>_-* #,##0_-;\-* #,##0_-;_-* "-"_-;_-@_-</c:formatCode>
                <c:ptCount val="5"/>
                <c:pt idx="0">
                  <c:v>894440.0</c:v>
                </c:pt>
                <c:pt idx="1">
                  <c:v>1.10648E6</c:v>
                </c:pt>
                <c:pt idx="2">
                  <c:v>1.19287E6</c:v>
                </c:pt>
                <c:pt idx="3">
                  <c:v>998640.0</c:v>
                </c:pt>
                <c:pt idx="4">
                  <c:v>918310.0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11367104"/>
        <c:axId val="-376601008"/>
      </c:barChart>
      <c:lineChart>
        <c:grouping val="standard"/>
        <c:varyColors val="0"/>
        <c:ser>
          <c:idx val="1"/>
          <c:order val="1"/>
          <c:tx>
            <c:v>ROAS</c:v>
          </c:tx>
          <c:marker>
            <c:symbol val="none"/>
          </c:marker>
          <c:cat>
            <c:strRef>
              <c:f>주간요약!$B$23:$B$27</c:f>
              <c:strCache>
                <c:ptCount val="5"/>
                <c:pt idx="0">
                  <c:v>1월 1주</c:v>
                </c:pt>
                <c:pt idx="1">
                  <c:v>1월 2주</c:v>
                </c:pt>
                <c:pt idx="2">
                  <c:v>1월 3주</c:v>
                </c:pt>
                <c:pt idx="3">
                  <c:v>1월 4주</c:v>
                </c:pt>
                <c:pt idx="4">
                  <c:v>1월 5주</c:v>
                </c:pt>
              </c:strCache>
            </c:strRef>
          </c:cat>
          <c:val>
            <c:numRef>
              <c:f>주간요약!$M$23:$M$27</c:f>
              <c:numCache>
                <c:formatCode>0%</c:formatCode>
                <c:ptCount val="5"/>
                <c:pt idx="0">
                  <c:v>1.623346451410938</c:v>
                </c:pt>
                <c:pt idx="1">
                  <c:v>1.653083652664305</c:v>
                </c:pt>
                <c:pt idx="2">
                  <c:v>1.865182291448356</c:v>
                </c:pt>
                <c:pt idx="3">
                  <c:v>1.841896979892654</c:v>
                </c:pt>
                <c:pt idx="4">
                  <c:v>1.835517417865427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6609808"/>
        <c:axId val="-376612528"/>
      </c:lineChart>
      <c:catAx>
        <c:axId val="-4113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376601008"/>
        <c:crosses val="autoZero"/>
        <c:auto val="1"/>
        <c:lblAlgn val="ctr"/>
        <c:lblOffset val="100"/>
        <c:noMultiLvlLbl val="0"/>
      </c:catAx>
      <c:valAx>
        <c:axId val="-3766010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411367104"/>
        <c:crosses val="autoZero"/>
        <c:crossBetween val="between"/>
      </c:valAx>
      <c:valAx>
        <c:axId val="-3766125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376609808"/>
        <c:crosses val="max"/>
        <c:crossBetween val="between"/>
      </c:valAx>
      <c:catAx>
        <c:axId val="-3766098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-37661252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노출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주간요약!$C$101:$C$131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주간요약!$E$101:$E$131</c:f>
              <c:numCache>
                <c:formatCode>_-* #,##0_-;\-* #,##0_-;_-* "-"_-;_-@_-</c:formatCode>
                <c:ptCount val="31"/>
                <c:pt idx="0">
                  <c:v>50175.0</c:v>
                </c:pt>
                <c:pt idx="1">
                  <c:v>64198.0</c:v>
                </c:pt>
                <c:pt idx="2">
                  <c:v>59227.0</c:v>
                </c:pt>
                <c:pt idx="3">
                  <c:v>57377.0</c:v>
                </c:pt>
                <c:pt idx="4">
                  <c:v>56028.0</c:v>
                </c:pt>
                <c:pt idx="5">
                  <c:v>42215.0</c:v>
                </c:pt>
                <c:pt idx="6">
                  <c:v>34195.0</c:v>
                </c:pt>
                <c:pt idx="7">
                  <c:v>38051.0</c:v>
                </c:pt>
                <c:pt idx="8">
                  <c:v>50385.0</c:v>
                </c:pt>
                <c:pt idx="9">
                  <c:v>62209.0</c:v>
                </c:pt>
                <c:pt idx="10">
                  <c:v>59828.0</c:v>
                </c:pt>
                <c:pt idx="11">
                  <c:v>61890.0</c:v>
                </c:pt>
                <c:pt idx="12">
                  <c:v>48266.0</c:v>
                </c:pt>
                <c:pt idx="13">
                  <c:v>52019.0</c:v>
                </c:pt>
                <c:pt idx="14">
                  <c:v>61929.0</c:v>
                </c:pt>
                <c:pt idx="15">
                  <c:v>51521.0</c:v>
                </c:pt>
                <c:pt idx="16">
                  <c:v>59402.0</c:v>
                </c:pt>
                <c:pt idx="17">
                  <c:v>56556.0</c:v>
                </c:pt>
                <c:pt idx="18">
                  <c:v>55477.0</c:v>
                </c:pt>
                <c:pt idx="19">
                  <c:v>50273.0</c:v>
                </c:pt>
                <c:pt idx="20">
                  <c:v>46151.0</c:v>
                </c:pt>
                <c:pt idx="21">
                  <c:v>53726.0</c:v>
                </c:pt>
                <c:pt idx="22">
                  <c:v>54971.0</c:v>
                </c:pt>
                <c:pt idx="23">
                  <c:v>38826.0</c:v>
                </c:pt>
                <c:pt idx="24">
                  <c:v>42011.0</c:v>
                </c:pt>
                <c:pt idx="25">
                  <c:v>37461.0</c:v>
                </c:pt>
                <c:pt idx="26">
                  <c:v>36078.0</c:v>
                </c:pt>
                <c:pt idx="27">
                  <c:v>41407.0</c:v>
                </c:pt>
                <c:pt idx="28">
                  <c:v>61977.0</c:v>
                </c:pt>
                <c:pt idx="29">
                  <c:v>59481.0</c:v>
                </c:pt>
                <c:pt idx="30">
                  <c:v>70588.0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76559200"/>
        <c:axId val="-376556448"/>
      </c:barChart>
      <c:lineChart>
        <c:grouping val="standard"/>
        <c:varyColors val="0"/>
        <c:ser>
          <c:idx val="1"/>
          <c:order val="1"/>
          <c:tx>
            <c:v>클릭</c:v>
          </c:tx>
          <c:marker>
            <c:symbol val="none"/>
          </c:marker>
          <c:cat>
            <c:numRef>
              <c:f>주간요약!$C$101:$C$131</c:f>
              <c:numCache>
                <c:formatCode>m/d/yy</c:formatCode>
                <c:ptCount val="31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</c:numCache>
            </c:numRef>
          </c:cat>
          <c:val>
            <c:numRef>
              <c:f>주간요약!$F$101:$F$131</c:f>
              <c:numCache>
                <c:formatCode>_-* #,##0_-;\-* #,##0_-;_-* "-"_-;_-@_-</c:formatCode>
                <c:ptCount val="31"/>
                <c:pt idx="0">
                  <c:v>1042.0</c:v>
                </c:pt>
                <c:pt idx="1">
                  <c:v>1293.0</c:v>
                </c:pt>
                <c:pt idx="2">
                  <c:v>1033.0</c:v>
                </c:pt>
                <c:pt idx="3">
                  <c:v>937.0</c:v>
                </c:pt>
                <c:pt idx="4">
                  <c:v>948.0</c:v>
                </c:pt>
                <c:pt idx="5">
                  <c:v>687.0</c:v>
                </c:pt>
                <c:pt idx="6">
                  <c:v>587.0</c:v>
                </c:pt>
                <c:pt idx="7">
                  <c:v>620.0</c:v>
                </c:pt>
                <c:pt idx="8">
                  <c:v>821.0</c:v>
                </c:pt>
                <c:pt idx="9">
                  <c:v>1012.0</c:v>
                </c:pt>
                <c:pt idx="10">
                  <c:v>1048.0</c:v>
                </c:pt>
                <c:pt idx="11">
                  <c:v>980.0</c:v>
                </c:pt>
                <c:pt idx="12">
                  <c:v>806.0</c:v>
                </c:pt>
                <c:pt idx="13">
                  <c:v>857.0</c:v>
                </c:pt>
                <c:pt idx="14">
                  <c:v>1105.0</c:v>
                </c:pt>
                <c:pt idx="15">
                  <c:v>831.0</c:v>
                </c:pt>
                <c:pt idx="16">
                  <c:v>953.0</c:v>
                </c:pt>
                <c:pt idx="17">
                  <c:v>964.0</c:v>
                </c:pt>
                <c:pt idx="18">
                  <c:v>939.0</c:v>
                </c:pt>
                <c:pt idx="19">
                  <c:v>765.0</c:v>
                </c:pt>
                <c:pt idx="20">
                  <c:v>790.0</c:v>
                </c:pt>
                <c:pt idx="21">
                  <c:v>929.0</c:v>
                </c:pt>
                <c:pt idx="22">
                  <c:v>837.0</c:v>
                </c:pt>
                <c:pt idx="23">
                  <c:v>680.0</c:v>
                </c:pt>
                <c:pt idx="24">
                  <c:v>742.0</c:v>
                </c:pt>
                <c:pt idx="25">
                  <c:v>690.0</c:v>
                </c:pt>
                <c:pt idx="26">
                  <c:v>620.0</c:v>
                </c:pt>
                <c:pt idx="27">
                  <c:v>731.0</c:v>
                </c:pt>
                <c:pt idx="28">
                  <c:v>949.0</c:v>
                </c:pt>
                <c:pt idx="29">
                  <c:v>1080.0</c:v>
                </c:pt>
                <c:pt idx="30">
                  <c:v>1235.0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6550976"/>
        <c:axId val="-376553456"/>
      </c:lineChart>
      <c:dateAx>
        <c:axId val="-376559200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crossAx val="-376556448"/>
        <c:crosses val="autoZero"/>
        <c:auto val="1"/>
        <c:lblOffset val="100"/>
        <c:baseTimeUnit val="days"/>
      </c:dateAx>
      <c:valAx>
        <c:axId val="-3765564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376559200"/>
        <c:crosses val="autoZero"/>
        <c:crossBetween val="between"/>
      </c:valAx>
      <c:valAx>
        <c:axId val="-37655345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376550976"/>
        <c:crosses val="max"/>
        <c:crossBetween val="between"/>
      </c:valAx>
      <c:dateAx>
        <c:axId val="-37655097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-376553456"/>
        <c:crosses val="autoZero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19050</xdr:rowOff>
    </xdr:from>
    <xdr:to>
      <xdr:col>5</xdr:col>
      <xdr:colOff>38100</xdr:colOff>
      <xdr:row>33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9525</xdr:rowOff>
    </xdr:from>
    <xdr:to>
      <xdr:col>9</xdr:col>
      <xdr:colOff>19050</xdr:colOff>
      <xdr:row>33</xdr:row>
      <xdr:rowOff>47625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17</xdr:row>
      <xdr:rowOff>161925</xdr:rowOff>
    </xdr:from>
    <xdr:to>
      <xdr:col>12</xdr:col>
      <xdr:colOff>933451</xdr:colOff>
      <xdr:row>33</xdr:row>
      <xdr:rowOff>28575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247650</xdr:colOff>
      <xdr:row>41</xdr:row>
      <xdr:rowOff>171450</xdr:rowOff>
    </xdr:from>
    <xdr:to>
      <xdr:col>6</xdr:col>
      <xdr:colOff>400050</xdr:colOff>
      <xdr:row>57</xdr:row>
      <xdr:rowOff>19050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247651</xdr:colOff>
      <xdr:row>41</xdr:row>
      <xdr:rowOff>171450</xdr:rowOff>
    </xdr:from>
    <xdr:to>
      <xdr:col>12</xdr:col>
      <xdr:colOff>695325</xdr:colOff>
      <xdr:row>57</xdr:row>
      <xdr:rowOff>19050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142875</xdr:rowOff>
    </xdr:from>
    <xdr:to>
      <xdr:col>5</xdr:col>
      <xdr:colOff>676275</xdr:colOff>
      <xdr:row>17</xdr:row>
      <xdr:rowOff>152400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152400</xdr:rowOff>
    </xdr:from>
    <xdr:to>
      <xdr:col>11</xdr:col>
      <xdr:colOff>9525</xdr:colOff>
      <xdr:row>18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</xdr:row>
      <xdr:rowOff>152400</xdr:rowOff>
    </xdr:from>
    <xdr:to>
      <xdr:col>15</xdr:col>
      <xdr:colOff>885825</xdr:colOff>
      <xdr:row>18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28574</xdr:colOff>
      <xdr:row>62</xdr:row>
      <xdr:rowOff>19050</xdr:rowOff>
    </xdr:from>
    <xdr:to>
      <xdr:col>15</xdr:col>
      <xdr:colOff>895350</xdr:colOff>
      <xdr:row>78</xdr:row>
      <xdr:rowOff>95250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19048</xdr:colOff>
      <xdr:row>80</xdr:row>
      <xdr:rowOff>19050</xdr:rowOff>
    </xdr:from>
    <xdr:to>
      <xdr:col>15</xdr:col>
      <xdr:colOff>895350</xdr:colOff>
      <xdr:row>96</xdr:row>
      <xdr:rowOff>152400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31</xdr:row>
      <xdr:rowOff>47624</xdr:rowOff>
    </xdr:from>
    <xdr:to>
      <xdr:col>6</xdr:col>
      <xdr:colOff>504824</xdr:colOff>
      <xdr:row>47</xdr:row>
      <xdr:rowOff>152399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523876</xdr:colOff>
      <xdr:row>31</xdr:row>
      <xdr:rowOff>19050</xdr:rowOff>
    </xdr:from>
    <xdr:to>
      <xdr:col>15</xdr:col>
      <xdr:colOff>895351</xdr:colOff>
      <xdr:row>47</xdr:row>
      <xdr:rowOff>133350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31</xdr:row>
      <xdr:rowOff>9525</xdr:rowOff>
    </xdr:from>
    <xdr:to>
      <xdr:col>6</xdr:col>
      <xdr:colOff>447675</xdr:colOff>
      <xdr:row>47</xdr:row>
      <xdr:rowOff>142875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31</xdr:row>
      <xdr:rowOff>9525</xdr:rowOff>
    </xdr:from>
    <xdr:to>
      <xdr:col>15</xdr:col>
      <xdr:colOff>695325</xdr:colOff>
      <xdr:row>47</xdr:row>
      <xdr:rowOff>95250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62</xdr:row>
      <xdr:rowOff>19050</xdr:rowOff>
    </xdr:from>
    <xdr:to>
      <xdr:col>15</xdr:col>
      <xdr:colOff>723900</xdr:colOff>
      <xdr:row>78</xdr:row>
      <xdr:rowOff>133350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38099</xdr:colOff>
      <xdr:row>80</xdr:row>
      <xdr:rowOff>19050</xdr:rowOff>
    </xdr:from>
    <xdr:to>
      <xdr:col>15</xdr:col>
      <xdr:colOff>733425</xdr:colOff>
      <xdr:row>96</xdr:row>
      <xdr:rowOff>95250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47624</xdr:colOff>
      <xdr:row>3</xdr:row>
      <xdr:rowOff>38100</xdr:rowOff>
    </xdr:from>
    <xdr:to>
      <xdr:col>6</xdr:col>
      <xdr:colOff>114300</xdr:colOff>
      <xdr:row>18</xdr:row>
      <xdr:rowOff>76200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3</xdr:row>
      <xdr:rowOff>38101</xdr:rowOff>
    </xdr:from>
    <xdr:to>
      <xdr:col>11</xdr:col>
      <xdr:colOff>219075</xdr:colOff>
      <xdr:row>18</xdr:row>
      <xdr:rowOff>85726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285750</xdr:colOff>
      <xdr:row>3</xdr:row>
      <xdr:rowOff>38100</xdr:rowOff>
    </xdr:from>
    <xdr:to>
      <xdr:col>15</xdr:col>
      <xdr:colOff>895350</xdr:colOff>
      <xdr:row>18</xdr:row>
      <xdr:rowOff>114300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31</xdr:row>
      <xdr:rowOff>9525</xdr:rowOff>
    </xdr:from>
    <xdr:to>
      <xdr:col>6</xdr:col>
      <xdr:colOff>447675</xdr:colOff>
      <xdr:row>47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31</xdr:row>
      <xdr:rowOff>9525</xdr:rowOff>
    </xdr:from>
    <xdr:to>
      <xdr:col>15</xdr:col>
      <xdr:colOff>695325</xdr:colOff>
      <xdr:row>47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62</xdr:row>
      <xdr:rowOff>19050</xdr:rowOff>
    </xdr:from>
    <xdr:to>
      <xdr:col>15</xdr:col>
      <xdr:colOff>723900</xdr:colOff>
      <xdr:row>78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38099</xdr:colOff>
      <xdr:row>80</xdr:row>
      <xdr:rowOff>19050</xdr:rowOff>
    </xdr:from>
    <xdr:to>
      <xdr:col>15</xdr:col>
      <xdr:colOff>733425</xdr:colOff>
      <xdr:row>96</xdr:row>
      <xdr:rowOff>95250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47624</xdr:colOff>
      <xdr:row>3</xdr:row>
      <xdr:rowOff>38100</xdr:rowOff>
    </xdr:from>
    <xdr:to>
      <xdr:col>6</xdr:col>
      <xdr:colOff>114300</xdr:colOff>
      <xdr:row>18</xdr:row>
      <xdr:rowOff>76200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3</xdr:row>
      <xdr:rowOff>38101</xdr:rowOff>
    </xdr:from>
    <xdr:to>
      <xdr:col>11</xdr:col>
      <xdr:colOff>219075</xdr:colOff>
      <xdr:row>18</xdr:row>
      <xdr:rowOff>85726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285750</xdr:colOff>
      <xdr:row>3</xdr:row>
      <xdr:rowOff>38100</xdr:rowOff>
    </xdr:from>
    <xdr:to>
      <xdr:col>15</xdr:col>
      <xdr:colOff>895350</xdr:colOff>
      <xdr:row>18</xdr:row>
      <xdr:rowOff>114300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8"/>
  <sheetViews>
    <sheetView showGridLines="0" workbookViewId="0">
      <selection activeCell="E15" sqref="E15"/>
    </sheetView>
  </sheetViews>
  <sheetFormatPr baseColWidth="10" defaultColWidth="8.7109375" defaultRowHeight="15" x14ac:dyDescent="0.2"/>
  <cols>
    <col min="1" max="1" width="3.42578125" customWidth="1"/>
    <col min="5" max="5" width="11.42578125" bestFit="1" customWidth="1"/>
    <col min="6" max="6" width="9" bestFit="1" customWidth="1"/>
    <col min="9" max="9" width="11.140625" customWidth="1"/>
    <col min="13" max="13" width="11.42578125" bestFit="1" customWidth="1"/>
  </cols>
  <sheetData>
    <row r="2" spans="2:13" ht="24" customHeight="1" x14ac:dyDescent="0.2">
      <c r="B2" s="119" t="str">
        <f>$D$6&amp;" 1월 성과 리포트"</f>
        <v>파괴몰닷컴 1월 성과 리포트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4" spans="2:13" x14ac:dyDescent="0.2">
      <c r="B4" s="1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55"/>
    </row>
    <row r="5" spans="2:13" ht="6" customHeight="1" x14ac:dyDescent="0.2"/>
    <row r="6" spans="2:13" x14ac:dyDescent="0.2">
      <c r="B6" s="113" t="s">
        <v>1</v>
      </c>
      <c r="C6" s="114"/>
      <c r="D6" s="131" t="s">
        <v>125</v>
      </c>
      <c r="E6" s="132"/>
      <c r="F6" s="132"/>
      <c r="G6" s="132"/>
      <c r="H6" s="114" t="s">
        <v>6</v>
      </c>
      <c r="I6" s="114"/>
      <c r="J6" s="120" t="s">
        <v>119</v>
      </c>
      <c r="K6" s="121"/>
      <c r="L6" s="121"/>
      <c r="M6" s="122"/>
    </row>
    <row r="7" spans="2:13" x14ac:dyDescent="0.2">
      <c r="B7" s="129" t="s">
        <v>2</v>
      </c>
      <c r="C7" s="117"/>
      <c r="D7" s="133" t="s">
        <v>126</v>
      </c>
      <c r="E7" s="134"/>
      <c r="F7" s="134"/>
      <c r="G7" s="134"/>
      <c r="H7" s="117" t="s">
        <v>7</v>
      </c>
      <c r="I7" s="117"/>
      <c r="J7" s="123" t="s">
        <v>98</v>
      </c>
      <c r="K7" s="124"/>
      <c r="L7" s="124"/>
      <c r="M7" s="125"/>
    </row>
    <row r="8" spans="2:13" x14ac:dyDescent="0.2">
      <c r="B8" s="129" t="s">
        <v>3</v>
      </c>
      <c r="C8" s="117"/>
      <c r="D8" s="133" t="s">
        <v>69</v>
      </c>
      <c r="E8" s="134"/>
      <c r="F8" s="134"/>
      <c r="G8" s="134"/>
      <c r="H8" s="117" t="s">
        <v>8</v>
      </c>
      <c r="I8" s="117"/>
      <c r="J8" s="123" t="s">
        <v>99</v>
      </c>
      <c r="K8" s="124"/>
      <c r="L8" s="124"/>
      <c r="M8" s="125"/>
    </row>
    <row r="9" spans="2:13" x14ac:dyDescent="0.2">
      <c r="B9" s="130" t="s">
        <v>4</v>
      </c>
      <c r="C9" s="118"/>
      <c r="D9" s="135" t="s">
        <v>5</v>
      </c>
      <c r="E9" s="136"/>
      <c r="F9" s="136"/>
      <c r="G9" s="136"/>
      <c r="H9" s="118"/>
      <c r="I9" s="118"/>
      <c r="J9" s="126" t="s">
        <v>100</v>
      </c>
      <c r="K9" s="127"/>
      <c r="L9" s="127"/>
      <c r="M9" s="128"/>
    </row>
    <row r="10" spans="2:13" ht="9" customHeight="1" x14ac:dyDescent="0.2"/>
    <row r="11" spans="2:13" x14ac:dyDescent="0.2">
      <c r="B11" s="12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09" t="s">
        <v>53</v>
      </c>
      <c r="M11" s="110"/>
    </row>
    <row r="12" spans="2:13" ht="6" customHeight="1" x14ac:dyDescent="0.2"/>
    <row r="13" spans="2:13" x14ac:dyDescent="0.2">
      <c r="B13" s="113" t="s">
        <v>1</v>
      </c>
      <c r="C13" s="114"/>
      <c r="D13" s="14" t="s">
        <v>10</v>
      </c>
      <c r="E13" s="14" t="s">
        <v>11</v>
      </c>
      <c r="F13" s="14" t="s">
        <v>12</v>
      </c>
      <c r="G13" s="14" t="s">
        <v>13</v>
      </c>
      <c r="H13" s="14" t="s">
        <v>14</v>
      </c>
      <c r="I13" s="14" t="s">
        <v>16</v>
      </c>
      <c r="J13" s="86" t="s">
        <v>95</v>
      </c>
      <c r="K13" s="86" t="s">
        <v>96</v>
      </c>
      <c r="L13" s="86" t="s">
        <v>97</v>
      </c>
      <c r="M13" s="14" t="s">
        <v>15</v>
      </c>
    </row>
    <row r="14" spans="2:13" x14ac:dyDescent="0.2">
      <c r="B14" s="111" t="str">
        <f>D6</f>
        <v>파괴몰닷컴</v>
      </c>
      <c r="C14" s="112"/>
      <c r="D14" s="36" t="s">
        <v>56</v>
      </c>
      <c r="E14" s="28">
        <f>Gmarket!E22</f>
        <v>883832</v>
      </c>
      <c r="F14" s="28">
        <f>Gmarket!F22</f>
        <v>16724</v>
      </c>
      <c r="G14" s="28">
        <f>Gmarket!G22</f>
        <v>3074080</v>
      </c>
      <c r="H14" s="28">
        <f>Gmarket!H22</f>
        <v>866</v>
      </c>
      <c r="I14" s="28">
        <f>Gmarket!I22</f>
        <v>6233450</v>
      </c>
      <c r="J14" s="46">
        <f>IFERROR(H14/F14,0)</f>
        <v>5.178187036594116E-2</v>
      </c>
      <c r="K14" s="29">
        <f t="shared" ref="K14:L16" si="0">IFERROR(F14/E14,0)</f>
        <v>1.8922148100543996E-2</v>
      </c>
      <c r="L14" s="28">
        <f t="shared" si="0"/>
        <v>183.8124850514231</v>
      </c>
      <c r="M14" s="35">
        <f>IFERROR(I14/G14,0)</f>
        <v>2.0277448862749181</v>
      </c>
    </row>
    <row r="15" spans="2:13" x14ac:dyDescent="0.2">
      <c r="B15" s="112"/>
      <c r="C15" s="112"/>
      <c r="D15" s="36" t="s">
        <v>57</v>
      </c>
      <c r="E15" s="28">
        <f>Auction!E22</f>
        <v>730066</v>
      </c>
      <c r="F15" s="28">
        <f>Auction!F22</f>
        <v>10787</v>
      </c>
      <c r="G15" s="28">
        <f>Auction!G22</f>
        <v>2036660</v>
      </c>
      <c r="H15" s="28">
        <f>Auction!H22</f>
        <v>372</v>
      </c>
      <c r="I15" s="28">
        <f>Auction!I22</f>
        <v>2797526</v>
      </c>
      <c r="J15" s="46">
        <f>IFERROR(H15/F15,0)</f>
        <v>3.4485955316584778E-2</v>
      </c>
      <c r="K15" s="29">
        <f t="shared" si="0"/>
        <v>1.4775376472812048E-2</v>
      </c>
      <c r="L15" s="28">
        <f t="shared" si="0"/>
        <v>188.80689719106331</v>
      </c>
      <c r="M15" s="35">
        <f>IFERROR(I15/G15,0)</f>
        <v>1.3735851835848889</v>
      </c>
    </row>
    <row r="16" spans="2:13" ht="13.5" customHeight="1" x14ac:dyDescent="0.2">
      <c r="B16" s="111" t="s">
        <v>17</v>
      </c>
      <c r="C16" s="112"/>
      <c r="D16" s="27"/>
      <c r="E16" s="30">
        <f>SUM(E14:E15)</f>
        <v>1613898</v>
      </c>
      <c r="F16" s="30">
        <f>SUM(F14:F15)</f>
        <v>27511</v>
      </c>
      <c r="G16" s="30">
        <f>SUM(G14:G15)</f>
        <v>5110740</v>
      </c>
      <c r="H16" s="30">
        <f>SUM(H14:H15)</f>
        <v>1238</v>
      </c>
      <c r="I16" s="30">
        <f>SUM(I14:I15)</f>
        <v>9030976</v>
      </c>
      <c r="J16" s="46">
        <f>IFERROR(H16/F16,0)</f>
        <v>4.5000181745483626E-2</v>
      </c>
      <c r="K16" s="29">
        <f t="shared" si="0"/>
        <v>1.7046306519990732E-2</v>
      </c>
      <c r="L16" s="28">
        <f t="shared" si="0"/>
        <v>185.7707825960525</v>
      </c>
      <c r="M16" s="35">
        <f>IFERROR(I16/G16,0)</f>
        <v>1.7670583907614161</v>
      </c>
    </row>
    <row r="17" spans="2:13" ht="13.5" customHeight="1" x14ac:dyDescent="0.2"/>
    <row r="18" spans="2:13" ht="13.5" customHeight="1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2:13" x14ac:dyDescent="0.2"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8"/>
    </row>
    <row r="20" spans="2:13" x14ac:dyDescent="0.2"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8"/>
    </row>
    <row r="21" spans="2:13" x14ac:dyDescent="0.2"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8"/>
    </row>
    <row r="22" spans="2:13" x14ac:dyDescent="0.2"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8"/>
    </row>
    <row r="23" spans="2:13" x14ac:dyDescent="0.2"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8"/>
    </row>
    <row r="24" spans="2:13" x14ac:dyDescent="0.2"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8"/>
    </row>
    <row r="25" spans="2:13" x14ac:dyDescent="0.2"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8"/>
    </row>
    <row r="26" spans="2:13" x14ac:dyDescent="0.2"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8"/>
    </row>
    <row r="27" spans="2:13" x14ac:dyDescent="0.2"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8"/>
    </row>
    <row r="28" spans="2:13" x14ac:dyDescent="0.2"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8"/>
    </row>
    <row r="29" spans="2:13" x14ac:dyDescent="0.2"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8"/>
    </row>
    <row r="30" spans="2:13" x14ac:dyDescent="0.2"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8"/>
    </row>
    <row r="31" spans="2:13" x14ac:dyDescent="0.2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8"/>
    </row>
    <row r="32" spans="2:13" x14ac:dyDescent="0.2">
      <c r="B32" s="7"/>
      <c r="C32" s="2"/>
      <c r="D32" s="2"/>
      <c r="E32" s="2"/>
      <c r="F32" s="2"/>
      <c r="G32" s="2"/>
      <c r="H32" s="2"/>
      <c r="I32" s="2"/>
      <c r="J32" s="2"/>
      <c r="K32" s="2"/>
      <c r="L32" s="2"/>
      <c r="M32" s="8"/>
    </row>
    <row r="33" spans="2:13" ht="13.5" customHeight="1" x14ac:dyDescent="0.2">
      <c r="B33" s="7"/>
      <c r="C33" s="2"/>
      <c r="D33" s="2"/>
      <c r="E33" s="2"/>
      <c r="F33" s="2"/>
      <c r="G33" s="2"/>
      <c r="H33" s="2"/>
      <c r="I33" s="2"/>
      <c r="J33" s="2"/>
      <c r="K33" s="2"/>
      <c r="L33" s="2"/>
      <c r="M33" s="8"/>
    </row>
    <row r="34" spans="2:13" ht="12" customHeight="1" x14ac:dyDescent="0.2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</row>
    <row r="35" spans="2:13" x14ac:dyDescent="0.2">
      <c r="B35" s="12" t="s">
        <v>18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7" spans="2:13" x14ac:dyDescent="0.2">
      <c r="B37" s="113" t="s">
        <v>1</v>
      </c>
      <c r="C37" s="114"/>
      <c r="D37" s="14" t="s">
        <v>19</v>
      </c>
      <c r="E37" s="14" t="s">
        <v>11</v>
      </c>
      <c r="F37" s="14" t="s">
        <v>12</v>
      </c>
      <c r="G37" s="14" t="s">
        <v>13</v>
      </c>
      <c r="H37" s="14" t="s">
        <v>14</v>
      </c>
      <c r="I37" s="14" t="s">
        <v>16</v>
      </c>
      <c r="J37" s="86" t="s">
        <v>95</v>
      </c>
      <c r="K37" s="86" t="s">
        <v>96</v>
      </c>
      <c r="L37" s="86" t="s">
        <v>97</v>
      </c>
      <c r="M37" s="14" t="s">
        <v>15</v>
      </c>
    </row>
    <row r="38" spans="2:13" x14ac:dyDescent="0.2">
      <c r="B38" s="111" t="str">
        <f>B14</f>
        <v>파괴몰닷컴</v>
      </c>
      <c r="C38" s="111"/>
      <c r="D38" s="88" t="s">
        <v>101</v>
      </c>
      <c r="E38" s="106">
        <v>1626265</v>
      </c>
      <c r="F38" s="106">
        <v>25386</v>
      </c>
      <c r="G38" s="106">
        <v>5036900</v>
      </c>
      <c r="H38" s="106">
        <v>1729</v>
      </c>
      <c r="I38" s="106">
        <v>10390436</v>
      </c>
      <c r="J38" s="108">
        <v>6.8108406208146219E-2</v>
      </c>
      <c r="K38" s="105">
        <v>1.5610002059934881E-2</v>
      </c>
      <c r="L38" s="104">
        <v>198.41251083274247</v>
      </c>
      <c r="M38" s="107">
        <v>2.0628632690742323</v>
      </c>
    </row>
    <row r="39" spans="2:13" x14ac:dyDescent="0.2">
      <c r="B39" s="111"/>
      <c r="C39" s="111"/>
      <c r="D39" s="88" t="s">
        <v>102</v>
      </c>
      <c r="E39" s="28">
        <f>E16</f>
        <v>1613898</v>
      </c>
      <c r="F39" s="28">
        <f>F16</f>
        <v>27511</v>
      </c>
      <c r="G39" s="28">
        <f>G16</f>
        <v>5110740</v>
      </c>
      <c r="H39" s="28">
        <f>H16</f>
        <v>1238</v>
      </c>
      <c r="I39" s="28">
        <f>I16</f>
        <v>9030976</v>
      </c>
      <c r="J39" s="35">
        <f>IFERROR(H39/F39,0)</f>
        <v>4.5000181745483626E-2</v>
      </c>
      <c r="K39" s="29">
        <f>IFERROR(F39/E39,0)</f>
        <v>1.7046306519990732E-2</v>
      </c>
      <c r="L39" s="28">
        <f>IFERROR(G39/F39,0)</f>
        <v>185.7707825960525</v>
      </c>
      <c r="M39" s="35">
        <f>IFERROR(I39/G39,0)</f>
        <v>1.7670583907614161</v>
      </c>
    </row>
    <row r="40" spans="2:13" x14ac:dyDescent="0.2">
      <c r="B40" s="115" t="s">
        <v>20</v>
      </c>
      <c r="C40" s="116"/>
      <c r="D40" s="27"/>
      <c r="E40" s="29">
        <f t="shared" ref="E40:M40" si="1">IFERROR(E39/E38-1,0)</f>
        <v>-7.6045416952341682E-3</v>
      </c>
      <c r="F40" s="29">
        <f t="shared" si="1"/>
        <v>8.3707555345466034E-2</v>
      </c>
      <c r="G40" s="29">
        <f t="shared" si="1"/>
        <v>1.4659810597788425E-2</v>
      </c>
      <c r="H40" s="29">
        <f>IFERROR(H39/H38-1,0)</f>
        <v>-0.28397917871602085</v>
      </c>
      <c r="I40" s="29">
        <f>IFERROR(I39/I38-1,0)</f>
        <v>-0.13083762798789189</v>
      </c>
      <c r="J40" s="29">
        <f t="shared" si="1"/>
        <v>-0.33928593765711546</v>
      </c>
      <c r="K40" s="29">
        <f>IFERROR(K39/K38-1,0)</f>
        <v>9.2011804645581341E-2</v>
      </c>
      <c r="L40" s="29">
        <f>IFERROR(L39/L38-1,0)</f>
        <v>-6.3714370548673127E-2</v>
      </c>
      <c r="M40" s="29">
        <f t="shared" si="1"/>
        <v>-0.14339529078219859</v>
      </c>
    </row>
    <row r="42" spans="2:13" x14ac:dyDescent="0.2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</row>
    <row r="43" spans="2:13" x14ac:dyDescent="0.2">
      <c r="B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8"/>
    </row>
    <row r="44" spans="2:13" x14ac:dyDescent="0.2">
      <c r="B44" s="7"/>
      <c r="C44" s="2"/>
      <c r="D44" s="2"/>
      <c r="E44" s="2"/>
      <c r="F44" s="2"/>
      <c r="G44" s="2"/>
      <c r="H44" s="2"/>
      <c r="I44" s="2"/>
      <c r="J44" s="2"/>
      <c r="K44" s="2"/>
      <c r="L44" s="2"/>
      <c r="M44" s="8"/>
    </row>
    <row r="45" spans="2:13" x14ac:dyDescent="0.2">
      <c r="B45" s="7"/>
      <c r="C45" s="2"/>
      <c r="D45" s="2"/>
      <c r="E45" s="2"/>
      <c r="F45" s="2"/>
      <c r="G45" s="2"/>
      <c r="H45" s="2"/>
      <c r="I45" s="2"/>
      <c r="J45" s="2"/>
      <c r="K45" s="2"/>
      <c r="L45" s="2"/>
      <c r="M45" s="8"/>
    </row>
    <row r="46" spans="2:13" x14ac:dyDescent="0.2">
      <c r="B46" s="7"/>
      <c r="C46" s="2"/>
      <c r="D46" s="2"/>
      <c r="E46" s="2"/>
      <c r="F46" s="2"/>
      <c r="G46" s="2"/>
      <c r="H46" s="2"/>
      <c r="I46" s="2"/>
      <c r="J46" s="2"/>
      <c r="K46" s="2"/>
      <c r="L46" s="2"/>
      <c r="M46" s="8"/>
    </row>
    <row r="47" spans="2:13" x14ac:dyDescent="0.2">
      <c r="B47" s="7"/>
      <c r="C47" s="2"/>
      <c r="D47" s="2"/>
      <c r="E47" s="2"/>
      <c r="F47" s="2"/>
      <c r="G47" s="2"/>
      <c r="H47" s="2"/>
      <c r="I47" s="2"/>
      <c r="J47" s="2"/>
      <c r="K47" s="2"/>
      <c r="L47" s="2"/>
      <c r="M47" s="8"/>
    </row>
    <row r="48" spans="2:13" x14ac:dyDescent="0.2">
      <c r="B48" s="7"/>
      <c r="C48" s="2"/>
      <c r="D48" s="2"/>
      <c r="E48" s="2"/>
      <c r="F48" s="2"/>
      <c r="G48" s="2"/>
      <c r="H48" s="2"/>
      <c r="I48" s="2"/>
      <c r="J48" s="2"/>
      <c r="K48" s="2"/>
      <c r="L48" s="2"/>
      <c r="M48" s="8"/>
    </row>
    <row r="49" spans="2:13" x14ac:dyDescent="0.2">
      <c r="B49" s="7"/>
      <c r="C49" s="2"/>
      <c r="D49" s="2"/>
      <c r="E49" s="2"/>
      <c r="F49" s="2"/>
      <c r="G49" s="2"/>
      <c r="H49" s="2"/>
      <c r="I49" s="2"/>
      <c r="J49" s="2"/>
      <c r="K49" s="2"/>
      <c r="L49" s="2"/>
      <c r="M49" s="8"/>
    </row>
    <row r="50" spans="2:13" x14ac:dyDescent="0.2">
      <c r="B50" s="7"/>
      <c r="C50" s="2"/>
      <c r="D50" s="2"/>
      <c r="E50" s="2"/>
      <c r="F50" s="2"/>
      <c r="G50" s="2"/>
      <c r="H50" s="2"/>
      <c r="I50" s="2"/>
      <c r="J50" s="2"/>
      <c r="K50" s="2"/>
      <c r="L50" s="2"/>
      <c r="M50" s="8"/>
    </row>
    <row r="51" spans="2:13" x14ac:dyDescent="0.2">
      <c r="B51" s="7"/>
      <c r="C51" s="2"/>
      <c r="D51" s="2"/>
      <c r="E51" s="2"/>
      <c r="F51" s="2"/>
      <c r="G51" s="2"/>
      <c r="H51" s="2"/>
      <c r="I51" s="2"/>
      <c r="J51" s="2"/>
      <c r="K51" s="2"/>
      <c r="L51" s="2"/>
      <c r="M51" s="8"/>
    </row>
    <row r="52" spans="2:13" x14ac:dyDescent="0.2">
      <c r="B52" s="7"/>
      <c r="C52" s="2"/>
      <c r="D52" s="2"/>
      <c r="E52" s="2"/>
      <c r="F52" s="2"/>
      <c r="G52" s="2"/>
      <c r="H52" s="2"/>
      <c r="I52" s="2"/>
      <c r="J52" s="2"/>
      <c r="K52" s="2"/>
      <c r="L52" s="2"/>
      <c r="M52" s="8"/>
    </row>
    <row r="53" spans="2:13" x14ac:dyDescent="0.2">
      <c r="B53" s="7"/>
      <c r="C53" s="2"/>
      <c r="D53" s="2"/>
      <c r="E53" s="2"/>
      <c r="F53" s="2"/>
      <c r="G53" s="2"/>
      <c r="H53" s="2"/>
      <c r="I53" s="2"/>
      <c r="J53" s="2"/>
      <c r="K53" s="2"/>
      <c r="L53" s="2"/>
      <c r="M53" s="8"/>
    </row>
    <row r="54" spans="2:13" x14ac:dyDescent="0.2"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8"/>
    </row>
    <row r="55" spans="2:13" x14ac:dyDescent="0.2">
      <c r="B55" s="7"/>
      <c r="C55" s="2"/>
      <c r="D55" s="2"/>
      <c r="E55" s="2"/>
      <c r="F55" s="2"/>
      <c r="G55" s="2"/>
      <c r="H55" s="2"/>
      <c r="I55" s="2"/>
      <c r="J55" s="2"/>
      <c r="K55" s="2"/>
      <c r="L55" s="2"/>
      <c r="M55" s="8"/>
    </row>
    <row r="56" spans="2:13" x14ac:dyDescent="0.2"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8"/>
    </row>
    <row r="57" spans="2:13" x14ac:dyDescent="0.2">
      <c r="B57" s="7"/>
      <c r="C57" s="2"/>
      <c r="D57" s="2"/>
      <c r="E57" s="2"/>
      <c r="F57" s="2"/>
      <c r="G57" s="2"/>
      <c r="H57" s="2"/>
      <c r="I57" s="2"/>
      <c r="J57" s="2"/>
      <c r="K57" s="2"/>
      <c r="L57" s="2"/>
      <c r="M57" s="8"/>
    </row>
    <row r="58" spans="2:13" x14ac:dyDescent="0.2"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1"/>
    </row>
  </sheetData>
  <mergeCells count="23">
    <mergeCell ref="H6:I6"/>
    <mergeCell ref="H7:I7"/>
    <mergeCell ref="H8:I9"/>
    <mergeCell ref="B2:M2"/>
    <mergeCell ref="J6:M6"/>
    <mergeCell ref="J7:M7"/>
    <mergeCell ref="J8:M8"/>
    <mergeCell ref="J9:M9"/>
    <mergeCell ref="B6:C6"/>
    <mergeCell ref="B7:C7"/>
    <mergeCell ref="B8:C8"/>
    <mergeCell ref="B9:C9"/>
    <mergeCell ref="D6:G6"/>
    <mergeCell ref="D7:G7"/>
    <mergeCell ref="D8:G8"/>
    <mergeCell ref="D9:G9"/>
    <mergeCell ref="L11:M11"/>
    <mergeCell ref="B16:C16"/>
    <mergeCell ref="B37:C37"/>
    <mergeCell ref="B38:C39"/>
    <mergeCell ref="B40:C40"/>
    <mergeCell ref="B13:C13"/>
    <mergeCell ref="B14:C15"/>
  </mergeCells>
  <phoneticPr fontId="2" type="noConversion"/>
  <pageMargins left="0.7" right="0.7" top="0.75" bottom="0.75" header="0.3" footer="0.3"/>
  <pageSetup paperSize="9" orientation="portrait" r:id="rId1"/>
  <ignoredErrors>
    <ignoredError sqref="M39 H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1"/>
  <sheetViews>
    <sheetView showGridLines="0" workbookViewId="0">
      <selection activeCell="G24" sqref="G24"/>
    </sheetView>
  </sheetViews>
  <sheetFormatPr baseColWidth="10" defaultColWidth="8.7109375" defaultRowHeight="13" x14ac:dyDescent="0.2"/>
  <cols>
    <col min="1" max="1" width="3.42578125" style="15" customWidth="1"/>
    <col min="2" max="2" width="8.7109375" style="15"/>
    <col min="3" max="3" width="10.42578125" style="15" bestFit="1" customWidth="1"/>
    <col min="4" max="4" width="9.42578125" style="15" bestFit="1" customWidth="1"/>
    <col min="5" max="5" width="11.42578125" style="15" bestFit="1" customWidth="1"/>
    <col min="6" max="6" width="9" style="15" bestFit="1" customWidth="1"/>
    <col min="7" max="7" width="10.42578125" style="15" bestFit="1" customWidth="1"/>
    <col min="8" max="8" width="8.7109375" style="15"/>
    <col min="9" max="9" width="11.28515625" style="15" customWidth="1"/>
    <col min="10" max="10" width="9.42578125" style="15" bestFit="1" customWidth="1"/>
    <col min="11" max="11" width="8.7109375" style="15"/>
    <col min="12" max="12" width="10.42578125" style="15" bestFit="1" customWidth="1"/>
    <col min="13" max="13" width="11.42578125" style="15" bestFit="1" customWidth="1"/>
    <col min="14" max="16" width="10.7109375" style="15" customWidth="1"/>
    <col min="17" max="17" width="9.42578125" style="15" customWidth="1"/>
    <col min="18" max="16384" width="8.7109375" style="15"/>
  </cols>
  <sheetData>
    <row r="2" spans="2:16" ht="24" customHeight="1" x14ac:dyDescent="0.2">
      <c r="B2" s="142" t="s">
        <v>84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4" spans="2:16" x14ac:dyDescent="0.2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2:16" x14ac:dyDescent="0.2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</row>
    <row r="6" spans="2:16" x14ac:dyDescent="0.2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2:16" x14ac:dyDescent="0.2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8" spans="2:16" x14ac:dyDescent="0.2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2:16" x14ac:dyDescent="0.2"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</row>
    <row r="10" spans="2:16" x14ac:dyDescent="0.2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</row>
    <row r="11" spans="2:16" x14ac:dyDescent="0.2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</row>
    <row r="12" spans="2:16" x14ac:dyDescent="0.2"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</row>
    <row r="13" spans="2:16" x14ac:dyDescent="0.2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1"/>
    </row>
    <row r="14" spans="2:16" x14ac:dyDescent="0.2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1"/>
    </row>
    <row r="15" spans="2:16" x14ac:dyDescent="0.2"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1"/>
    </row>
    <row r="16" spans="2:16" x14ac:dyDescent="0.2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1"/>
    </row>
    <row r="17" spans="2:16" x14ac:dyDescent="0.2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</row>
    <row r="18" spans="2:16" x14ac:dyDescent="0.2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</row>
    <row r="19" spans="2:16" x14ac:dyDescent="0.2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1" spans="2:16" x14ac:dyDescent="0.2">
      <c r="B21" s="89" t="s">
        <v>21</v>
      </c>
      <c r="C21" s="143" t="s">
        <v>22</v>
      </c>
      <c r="D21" s="143"/>
      <c r="E21" s="14" t="s">
        <v>23</v>
      </c>
      <c r="F21" s="14" t="s">
        <v>24</v>
      </c>
      <c r="G21" s="77" t="s">
        <v>88</v>
      </c>
      <c r="H21" s="77" t="s">
        <v>87</v>
      </c>
      <c r="I21" s="75" t="s">
        <v>92</v>
      </c>
      <c r="J21" s="86" t="s">
        <v>96</v>
      </c>
      <c r="K21" s="86" t="s">
        <v>95</v>
      </c>
      <c r="L21" s="86" t="s">
        <v>97</v>
      </c>
      <c r="M21" s="14" t="s">
        <v>15</v>
      </c>
      <c r="N21" s="75" t="s">
        <v>90</v>
      </c>
      <c r="O21" s="75" t="s">
        <v>93</v>
      </c>
      <c r="P21" s="75" t="s">
        <v>94</v>
      </c>
    </row>
    <row r="22" spans="2:16" x14ac:dyDescent="0.2">
      <c r="B22" s="90" t="s">
        <v>17</v>
      </c>
      <c r="C22" s="144"/>
      <c r="D22" s="144"/>
      <c r="E22" s="49">
        <f>SUM(E23:E27)</f>
        <v>1613898</v>
      </c>
      <c r="F22" s="49">
        <f>SUM(F23:F27)</f>
        <v>27511</v>
      </c>
      <c r="G22" s="49">
        <f>SUM(G23:G27)</f>
        <v>5110740</v>
      </c>
      <c r="H22" s="49">
        <f>SUM(H23:H27)</f>
        <v>1238</v>
      </c>
      <c r="I22" s="49">
        <f>SUM(I23:I27)</f>
        <v>9030976</v>
      </c>
      <c r="J22" s="29">
        <f t="shared" ref="J22:J27" si="0">IFERROR(F22/E22,0)</f>
        <v>1.7046306519990732E-2</v>
      </c>
      <c r="K22" s="29">
        <f t="shared" ref="K22:K27" si="1">IFERROR(H22/F22,0)</f>
        <v>4.5000181745483626E-2</v>
      </c>
      <c r="L22" s="50">
        <f t="shared" ref="L22:L27" si="2">IFERROR(G22/F22,0)</f>
        <v>185.7707825960525</v>
      </c>
      <c r="M22" s="35">
        <f t="shared" ref="M22:M27" si="3">IFERROR(I22/G22,0)</f>
        <v>1.7670583907614161</v>
      </c>
      <c r="N22" s="51" t="s">
        <v>67</v>
      </c>
      <c r="O22" s="51" t="s">
        <v>67</v>
      </c>
      <c r="P22" s="51" t="s">
        <v>67</v>
      </c>
    </row>
    <row r="23" spans="2:16" x14ac:dyDescent="0.2">
      <c r="B23" s="88" t="s">
        <v>108</v>
      </c>
      <c r="C23" s="112" t="s">
        <v>103</v>
      </c>
      <c r="D23" s="112"/>
      <c r="E23" s="28">
        <f>Gmarket!E23+Auction!E23</f>
        <v>230977</v>
      </c>
      <c r="F23" s="28">
        <f>Gmarket!F23+Auction!F23</f>
        <v>4305</v>
      </c>
      <c r="G23" s="28">
        <f>Gmarket!G23+Auction!G23</f>
        <v>894440</v>
      </c>
      <c r="H23" s="28">
        <f>Gmarket!H23+Auction!H23</f>
        <v>210</v>
      </c>
      <c r="I23" s="28">
        <f>Gmarket!I23+Auction!I23</f>
        <v>1451986</v>
      </c>
      <c r="J23" s="29">
        <f t="shared" si="0"/>
        <v>1.8638219389809373E-2</v>
      </c>
      <c r="K23" s="29">
        <f t="shared" si="1"/>
        <v>4.878048780487805E-2</v>
      </c>
      <c r="L23" s="50">
        <f t="shared" si="2"/>
        <v>207.76771196283391</v>
      </c>
      <c r="M23" s="35">
        <f t="shared" si="3"/>
        <v>1.6233464514109386</v>
      </c>
      <c r="N23" s="27" t="s">
        <v>67</v>
      </c>
      <c r="O23" s="27" t="s">
        <v>67</v>
      </c>
      <c r="P23" s="27" t="s">
        <v>67</v>
      </c>
    </row>
    <row r="24" spans="2:16" x14ac:dyDescent="0.2">
      <c r="B24" s="91" t="s">
        <v>109</v>
      </c>
      <c r="C24" s="112" t="s">
        <v>104</v>
      </c>
      <c r="D24" s="112"/>
      <c r="E24" s="28">
        <f>Gmarket!E24+Auction!E24</f>
        <v>342911</v>
      </c>
      <c r="F24" s="28">
        <f>Gmarket!F24+Auction!F24</f>
        <v>5723</v>
      </c>
      <c r="G24" s="28">
        <f>Gmarket!G24+Auction!G24</f>
        <v>1106480</v>
      </c>
      <c r="H24" s="28">
        <f>Gmarket!H24+Auction!H24</f>
        <v>226</v>
      </c>
      <c r="I24" s="28">
        <f>Gmarket!I24+Auction!I24</f>
        <v>1829104</v>
      </c>
      <c r="J24" s="29">
        <f t="shared" si="0"/>
        <v>1.6689461697058421E-2</v>
      </c>
      <c r="K24" s="29">
        <f t="shared" si="1"/>
        <v>3.9489778088415167E-2</v>
      </c>
      <c r="L24" s="50">
        <f t="shared" si="2"/>
        <v>193.33915778437881</v>
      </c>
      <c r="M24" s="35">
        <f t="shared" si="3"/>
        <v>1.6530836526643049</v>
      </c>
      <c r="N24" s="29">
        <f>IFERROR(H24/H23-1,0)</f>
        <v>7.6190476190476142E-2</v>
      </c>
      <c r="O24" s="29">
        <f>IFERROR(G24/G23-1,0)</f>
        <v>0.23706453199767452</v>
      </c>
      <c r="P24" s="29">
        <f>IFERROR(I24/I23-1,0)</f>
        <v>0.2597256447376215</v>
      </c>
    </row>
    <row r="25" spans="2:16" x14ac:dyDescent="0.2">
      <c r="B25" s="91" t="s">
        <v>110</v>
      </c>
      <c r="C25" s="112" t="s">
        <v>105</v>
      </c>
      <c r="D25" s="112"/>
      <c r="E25" s="28">
        <f>Gmarket!E25+Auction!E25</f>
        <v>391583</v>
      </c>
      <c r="F25" s="28">
        <f>Gmarket!F25+Auction!F25</f>
        <v>6496</v>
      </c>
      <c r="G25" s="28">
        <f>Gmarket!G25+Auction!G25</f>
        <v>1192870</v>
      </c>
      <c r="H25" s="28">
        <f>Gmarket!H25+Auction!H25</f>
        <v>316</v>
      </c>
      <c r="I25" s="28">
        <f>Gmarket!I25+Auction!I25</f>
        <v>2224920</v>
      </c>
      <c r="J25" s="29">
        <f t="shared" si="0"/>
        <v>1.658907562381411E-2</v>
      </c>
      <c r="K25" s="29">
        <f t="shared" si="1"/>
        <v>4.8645320197044338E-2</v>
      </c>
      <c r="L25" s="50">
        <f t="shared" si="2"/>
        <v>183.63146551724137</v>
      </c>
      <c r="M25" s="35">
        <f t="shared" si="3"/>
        <v>1.8651822914483556</v>
      </c>
      <c r="N25" s="29">
        <f>IFERROR(H25/H24-1,0)</f>
        <v>0.39823008849557517</v>
      </c>
      <c r="O25" s="29">
        <f>IFERROR(G25/G24-1,0)</f>
        <v>7.8076422529101297E-2</v>
      </c>
      <c r="P25" s="29">
        <f>IFERROR(I25/I24-1,0)</f>
        <v>0.21639884883527682</v>
      </c>
    </row>
    <row r="26" spans="2:16" x14ac:dyDescent="0.2">
      <c r="B26" s="91" t="s">
        <v>111</v>
      </c>
      <c r="C26" s="112" t="s">
        <v>106</v>
      </c>
      <c r="D26" s="112"/>
      <c r="E26" s="28">
        <f>Gmarket!E26+Auction!E26</f>
        <v>341435</v>
      </c>
      <c r="F26" s="28">
        <f>Gmarket!F26+Auction!F26</f>
        <v>5682</v>
      </c>
      <c r="G26" s="28">
        <f>Gmarket!G26+Auction!G26</f>
        <v>998640</v>
      </c>
      <c r="H26" s="28">
        <f>Gmarket!H26+Auction!H26</f>
        <v>272</v>
      </c>
      <c r="I26" s="28">
        <f>Gmarket!I26+Auction!I26</f>
        <v>1839392</v>
      </c>
      <c r="J26" s="29">
        <f t="shared" si="0"/>
        <v>1.6641527669981108E-2</v>
      </c>
      <c r="K26" s="29">
        <f t="shared" si="1"/>
        <v>4.7870468145019357E-2</v>
      </c>
      <c r="L26" s="50">
        <f t="shared" si="2"/>
        <v>175.75501583949313</v>
      </c>
      <c r="M26" s="35">
        <f t="shared" si="3"/>
        <v>1.8418969798926541</v>
      </c>
      <c r="N26" s="29">
        <f>IFERROR(H26/H25-1,0)</f>
        <v>-0.13924050632911389</v>
      </c>
      <c r="O26" s="29">
        <f>IFERROR(G26/G25-1,0)</f>
        <v>-0.16282578990166574</v>
      </c>
      <c r="P26" s="29">
        <f>IFERROR(I26/I25-1,0)</f>
        <v>-0.17327724142890533</v>
      </c>
    </row>
    <row r="27" spans="2:16" x14ac:dyDescent="0.2">
      <c r="B27" s="91" t="s">
        <v>112</v>
      </c>
      <c r="C27" s="112" t="s">
        <v>107</v>
      </c>
      <c r="D27" s="112"/>
      <c r="E27" s="28">
        <f>Gmarket!E27+Auction!E27</f>
        <v>306992</v>
      </c>
      <c r="F27" s="28">
        <f>Gmarket!F27+Auction!F27</f>
        <v>5305</v>
      </c>
      <c r="G27" s="28">
        <f>Gmarket!G27+Auction!G27</f>
        <v>918310</v>
      </c>
      <c r="H27" s="28">
        <f>Gmarket!H27+Auction!H27</f>
        <v>214</v>
      </c>
      <c r="I27" s="28">
        <f>Gmarket!I27+Auction!I27</f>
        <v>1685574</v>
      </c>
      <c r="J27" s="29">
        <f t="shared" si="0"/>
        <v>1.7280580601448898E-2</v>
      </c>
      <c r="K27" s="29">
        <f t="shared" si="1"/>
        <v>4.0339302544769085E-2</v>
      </c>
      <c r="L27" s="50">
        <f t="shared" si="2"/>
        <v>173.10273327049953</v>
      </c>
      <c r="M27" s="35">
        <f t="shared" si="3"/>
        <v>1.8355174178654268</v>
      </c>
      <c r="N27" s="29">
        <f>IFERROR(H27/H26-1,0)</f>
        <v>-0.21323529411764708</v>
      </c>
      <c r="O27" s="29">
        <f>IFERROR(G27/G26-1,0)</f>
        <v>-8.0439397580709726E-2</v>
      </c>
      <c r="P27" s="29">
        <f>IFERROR(I27/I26-1,0)</f>
        <v>-8.3624371531462516E-2</v>
      </c>
    </row>
    <row r="28" spans="2:16" x14ac:dyDescent="0.2">
      <c r="B28" s="69"/>
      <c r="C28" s="69"/>
      <c r="D28" s="69"/>
      <c r="E28" s="70"/>
      <c r="F28" s="70"/>
      <c r="G28" s="71"/>
      <c r="H28" s="72"/>
      <c r="I28" s="71"/>
      <c r="J28" s="70"/>
      <c r="K28" s="71"/>
      <c r="L28" s="70"/>
      <c r="M28" s="71"/>
      <c r="N28" s="70"/>
      <c r="O28" s="71"/>
      <c r="P28" s="73"/>
    </row>
    <row r="29" spans="2:16" ht="15" x14ac:dyDescent="0.2">
      <c r="B29" s="25" t="s">
        <v>26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0"/>
      <c r="O29" s="20"/>
      <c r="P29" s="20"/>
    </row>
    <row r="30" spans="2:16" ht="6.75" customHeight="1" thickBot="1" x14ac:dyDescent="0.25"/>
    <row r="31" spans="2:16" x14ac:dyDescent="0.2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</row>
    <row r="32" spans="2:16" x14ac:dyDescent="0.2"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</row>
    <row r="33" spans="2:16" x14ac:dyDescent="0.2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1"/>
    </row>
    <row r="34" spans="2:16" x14ac:dyDescent="0.2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1"/>
    </row>
    <row r="35" spans="2:16" x14ac:dyDescent="0.2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1"/>
    </row>
    <row r="36" spans="2:16" x14ac:dyDescent="0.2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1"/>
    </row>
    <row r="37" spans="2:16" x14ac:dyDescent="0.2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</row>
    <row r="38" spans="2:16" x14ac:dyDescent="0.2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1"/>
    </row>
    <row r="39" spans="2:16" x14ac:dyDescent="0.2"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1"/>
    </row>
    <row r="40" spans="2:16" x14ac:dyDescent="0.2"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1"/>
    </row>
    <row r="41" spans="2:16" x14ac:dyDescent="0.2"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1"/>
    </row>
    <row r="42" spans="2:16" x14ac:dyDescent="0.2"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</row>
    <row r="43" spans="2:16" x14ac:dyDescent="0.2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</row>
    <row r="44" spans="2:16" x14ac:dyDescent="0.2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1"/>
    </row>
    <row r="45" spans="2:16" x14ac:dyDescent="0.2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1"/>
    </row>
    <row r="46" spans="2:16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</row>
    <row r="47" spans="2:16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1"/>
    </row>
    <row r="48" spans="2:16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4"/>
    </row>
    <row r="50" spans="1:16" x14ac:dyDescent="0.2">
      <c r="B50" s="26" t="s">
        <v>27</v>
      </c>
      <c r="C50" s="26" t="s">
        <v>29</v>
      </c>
      <c r="D50" s="26" t="s">
        <v>28</v>
      </c>
      <c r="E50" s="26" t="s">
        <v>30</v>
      </c>
      <c r="F50" s="26" t="s">
        <v>31</v>
      </c>
      <c r="G50" s="26" t="s">
        <v>96</v>
      </c>
      <c r="H50" s="26" t="s">
        <v>97</v>
      </c>
      <c r="I50" s="26" t="s">
        <v>32</v>
      </c>
      <c r="J50" s="26" t="s">
        <v>33</v>
      </c>
      <c r="K50" s="26" t="s">
        <v>34</v>
      </c>
      <c r="L50" s="26" t="s">
        <v>35</v>
      </c>
      <c r="M50" s="26" t="s">
        <v>95</v>
      </c>
      <c r="N50" s="26" t="s">
        <v>36</v>
      </c>
      <c r="O50" s="26" t="s">
        <v>37</v>
      </c>
      <c r="P50" s="60" t="s">
        <v>15</v>
      </c>
    </row>
    <row r="51" spans="1:16" x14ac:dyDescent="0.2">
      <c r="B51" s="84" t="s">
        <v>39</v>
      </c>
      <c r="C51" s="28">
        <f t="shared" ref="C51:C57" si="4">SUMIF($D$101:$D$998,$B$51:$B$57,$E$101:$E$998)</f>
        <v>280556</v>
      </c>
      <c r="D51" s="28">
        <f>C51/COUNTIF($D$101:$D$129,$B$51:$B$57)</f>
        <v>70139</v>
      </c>
      <c r="E51" s="28">
        <f t="shared" ref="E51:E57" ca="1" si="5">SUMIF($D$101:$D$998,$B$51:$B$57,$F$101:$F$472)</f>
        <v>4862</v>
      </c>
      <c r="F51" s="28">
        <f t="shared" ref="F51:F57" ca="1" si="6">E51/COUNTIF($D$101:$D$129,$B$51:$B$57)</f>
        <v>1215.5</v>
      </c>
      <c r="G51" s="29">
        <f ca="1">IFERROR(E51/C51,0)</f>
        <v>1.7329873536834E-2</v>
      </c>
      <c r="H51" s="28">
        <f ca="1">IFERROR(I51/E51,0)</f>
        <v>192.81571369806665</v>
      </c>
      <c r="I51" s="28">
        <f t="shared" ref="I51:I57" si="7">SUMIF($D$101:$D$998,$B$51:$B$57,$G$101:$G$998)</f>
        <v>937470</v>
      </c>
      <c r="J51" s="28">
        <f t="shared" ref="J51:J57" si="8">I51/COUNTIF($D$101:$D$129,$B$51:$B$57)</f>
        <v>234367.5</v>
      </c>
      <c r="K51" s="28">
        <f t="shared" ref="K51:K57" si="9">SUMIF($D$101:$D$998,$B$51:$B$57,$H$101:$H$998)</f>
        <v>247</v>
      </c>
      <c r="L51" s="28">
        <f t="shared" ref="L51:L57" si="10">K51/COUNTIF($D$101:$D$129,$B$51:$B$57)</f>
        <v>61.75</v>
      </c>
      <c r="M51" s="29">
        <f ca="1">IFERROR(K51/E51,0)</f>
        <v>5.0802139037433157E-2</v>
      </c>
      <c r="N51" s="28">
        <f t="shared" ref="N51:N57" si="11">SUMIF($D$101:$D$998,$B$51:$B$57,$I$101:$I$998)</f>
        <v>1516564</v>
      </c>
      <c r="O51" s="28">
        <f t="shared" ref="O51:O57" si="12">N51/COUNTIF($D$101:$D$129,$B$51:$B$57)</f>
        <v>379141</v>
      </c>
      <c r="P51" s="61">
        <f>IFERROR(N51/I51,0)</f>
        <v>1.6177200337077453</v>
      </c>
    </row>
    <row r="52" spans="1:16" x14ac:dyDescent="0.2">
      <c r="B52" s="84" t="s">
        <v>40</v>
      </c>
      <c r="C52" s="28">
        <f t="shared" si="4"/>
        <v>290252</v>
      </c>
      <c r="D52" s="28">
        <f t="shared" ref="D52:D57" si="13">C52/COUNTIF($D$101:$D$129,$B$51:$B$57)</f>
        <v>72563</v>
      </c>
      <c r="E52" s="28">
        <f t="shared" ca="1" si="5"/>
        <v>4913</v>
      </c>
      <c r="F52" s="28">
        <f t="shared" ca="1" si="6"/>
        <v>1228.25</v>
      </c>
      <c r="G52" s="29">
        <f t="shared" ref="G52:G58" ca="1" si="14">IFERROR(E52/C52,0)</f>
        <v>1.692667061725673E-2</v>
      </c>
      <c r="H52" s="28">
        <f t="shared" ref="H52:H58" ca="1" si="15">IFERROR(I52/E52,0)</f>
        <v>184.62039487075106</v>
      </c>
      <c r="I52" s="28">
        <f t="shared" si="7"/>
        <v>907040</v>
      </c>
      <c r="J52" s="28">
        <f t="shared" si="8"/>
        <v>226760</v>
      </c>
      <c r="K52" s="28">
        <f t="shared" si="9"/>
        <v>212</v>
      </c>
      <c r="L52" s="28">
        <f t="shared" si="10"/>
        <v>53</v>
      </c>
      <c r="M52" s="29">
        <f t="shared" ref="M52:M58" ca="1" si="16">IFERROR(K52/E52,0)</f>
        <v>4.315082434357826E-2</v>
      </c>
      <c r="N52" s="28">
        <f t="shared" si="11"/>
        <v>1862656</v>
      </c>
      <c r="O52" s="28">
        <f t="shared" si="12"/>
        <v>465664</v>
      </c>
      <c r="P52" s="61">
        <f t="shared" ref="P52:P58" si="17">IFERROR(N52/I52,0)</f>
        <v>2.0535544187687425</v>
      </c>
    </row>
    <row r="53" spans="1:16" x14ac:dyDescent="0.2">
      <c r="B53" s="84" t="s">
        <v>41</v>
      </c>
      <c r="C53" s="28">
        <f t="shared" si="4"/>
        <v>215772</v>
      </c>
      <c r="D53" s="28">
        <f t="shared" si="13"/>
        <v>53943</v>
      </c>
      <c r="E53" s="28">
        <f t="shared" ca="1" si="5"/>
        <v>3691</v>
      </c>
      <c r="F53" s="28">
        <f t="shared" ca="1" si="6"/>
        <v>922.75</v>
      </c>
      <c r="G53" s="29">
        <f t="shared" ca="1" si="14"/>
        <v>1.7106019316686132E-2</v>
      </c>
      <c r="H53" s="28">
        <f t="shared" ca="1" si="15"/>
        <v>185.94147927390952</v>
      </c>
      <c r="I53" s="28">
        <f t="shared" si="7"/>
        <v>686310</v>
      </c>
      <c r="J53" s="28">
        <f t="shared" si="8"/>
        <v>171577.5</v>
      </c>
      <c r="K53" s="28">
        <f t="shared" si="9"/>
        <v>218</v>
      </c>
      <c r="L53" s="28">
        <f t="shared" si="10"/>
        <v>54.5</v>
      </c>
      <c r="M53" s="29">
        <f t="shared" ca="1" si="16"/>
        <v>5.9062584665402332E-2</v>
      </c>
      <c r="N53" s="28">
        <f t="shared" si="11"/>
        <v>1182972</v>
      </c>
      <c r="O53" s="28">
        <f t="shared" si="12"/>
        <v>295743</v>
      </c>
      <c r="P53" s="61">
        <f t="shared" si="17"/>
        <v>1.7236700616339555</v>
      </c>
    </row>
    <row r="54" spans="1:16" x14ac:dyDescent="0.2">
      <c r="B54" s="84" t="s">
        <v>42</v>
      </c>
      <c r="C54" s="28">
        <f t="shared" si="4"/>
        <v>210856</v>
      </c>
      <c r="D54" s="28">
        <f t="shared" si="13"/>
        <v>52714</v>
      </c>
      <c r="E54" s="28">
        <f t="shared" ca="1" si="5"/>
        <v>3557</v>
      </c>
      <c r="F54" s="28">
        <f t="shared" ca="1" si="6"/>
        <v>889.25</v>
      </c>
      <c r="G54" s="29">
        <f t="shared" ca="1" si="14"/>
        <v>1.686933262510908E-2</v>
      </c>
      <c r="H54" s="28">
        <f t="shared" ca="1" si="15"/>
        <v>180.16868147315154</v>
      </c>
      <c r="I54" s="28">
        <f t="shared" si="7"/>
        <v>640860</v>
      </c>
      <c r="J54" s="28">
        <f t="shared" si="8"/>
        <v>160215</v>
      </c>
      <c r="K54" s="28">
        <f t="shared" si="9"/>
        <v>136</v>
      </c>
      <c r="L54" s="28">
        <f t="shared" si="10"/>
        <v>34</v>
      </c>
      <c r="M54" s="29">
        <f t="shared" ca="1" si="16"/>
        <v>3.8234467247680627E-2</v>
      </c>
      <c r="N54" s="28">
        <f t="shared" si="11"/>
        <v>1258652</v>
      </c>
      <c r="O54" s="28">
        <f t="shared" si="12"/>
        <v>314663</v>
      </c>
      <c r="P54" s="61">
        <f t="shared" si="17"/>
        <v>1.9640046187934963</v>
      </c>
    </row>
    <row r="55" spans="1:16" x14ac:dyDescent="0.2">
      <c r="B55" s="84" t="s">
        <v>43</v>
      </c>
      <c r="C55" s="28">
        <f t="shared" si="4"/>
        <v>176832</v>
      </c>
      <c r="D55" s="28">
        <f>C55/COUNTIF($D$101:$D$129,$B$51:$B$57)</f>
        <v>44208</v>
      </c>
      <c r="E55" s="28">
        <f t="shared" ca="1" si="5"/>
        <v>2878</v>
      </c>
      <c r="F55" s="28">
        <f t="shared" ca="1" si="6"/>
        <v>719.5</v>
      </c>
      <c r="G55" s="29">
        <f t="shared" ca="1" si="14"/>
        <v>1.6275334781035107E-2</v>
      </c>
      <c r="H55" s="28">
        <f t="shared" ca="1" si="15"/>
        <v>180.79221681723419</v>
      </c>
      <c r="I55" s="28">
        <f t="shared" si="7"/>
        <v>520320</v>
      </c>
      <c r="J55" s="28">
        <f t="shared" si="8"/>
        <v>130080</v>
      </c>
      <c r="K55" s="28">
        <f t="shared" si="9"/>
        <v>135</v>
      </c>
      <c r="L55" s="28">
        <f t="shared" si="10"/>
        <v>33.75</v>
      </c>
      <c r="M55" s="29">
        <f t="shared" ca="1" si="16"/>
        <v>4.6907574704656015E-2</v>
      </c>
      <c r="N55" s="28">
        <f t="shared" si="11"/>
        <v>1107870</v>
      </c>
      <c r="O55" s="28">
        <f t="shared" si="12"/>
        <v>276967.5</v>
      </c>
      <c r="P55" s="61">
        <f t="shared" si="17"/>
        <v>2.1292089483394836</v>
      </c>
    </row>
    <row r="56" spans="1:16" x14ac:dyDescent="0.2">
      <c r="B56" s="84" t="s">
        <v>44</v>
      </c>
      <c r="C56" s="28">
        <f t="shared" si="4"/>
        <v>173772</v>
      </c>
      <c r="D56" s="28">
        <f t="shared" si="13"/>
        <v>43443</v>
      </c>
      <c r="E56" s="28">
        <f t="shared" ca="1" si="5"/>
        <v>2965</v>
      </c>
      <c r="F56" s="28">
        <f t="shared" ca="1" si="6"/>
        <v>741.25</v>
      </c>
      <c r="G56" s="29">
        <f t="shared" ca="1" si="14"/>
        <v>1.7062587758672282E-2</v>
      </c>
      <c r="H56" s="28">
        <f t="shared" ca="1" si="15"/>
        <v>179.3052276559865</v>
      </c>
      <c r="I56" s="28">
        <f t="shared" si="7"/>
        <v>531640</v>
      </c>
      <c r="J56" s="28">
        <f t="shared" si="8"/>
        <v>132910</v>
      </c>
      <c r="K56" s="28">
        <f t="shared" si="9"/>
        <v>119</v>
      </c>
      <c r="L56" s="28">
        <f t="shared" si="10"/>
        <v>29.75</v>
      </c>
      <c r="M56" s="29">
        <f t="shared" ca="1" si="16"/>
        <v>4.0134907251264756E-2</v>
      </c>
      <c r="N56" s="28">
        <f t="shared" si="11"/>
        <v>853122</v>
      </c>
      <c r="O56" s="28">
        <f t="shared" si="12"/>
        <v>213280.5</v>
      </c>
      <c r="P56" s="61">
        <f t="shared" si="17"/>
        <v>1.6046986682717628</v>
      </c>
    </row>
    <row r="57" spans="1:16" x14ac:dyDescent="0.2">
      <c r="B57" s="84" t="s">
        <v>45</v>
      </c>
      <c r="C57" s="28">
        <f t="shared" si="4"/>
        <v>265858</v>
      </c>
      <c r="D57" s="28">
        <f t="shared" si="13"/>
        <v>53171.6</v>
      </c>
      <c r="E57" s="28">
        <f t="shared" ca="1" si="5"/>
        <v>4645</v>
      </c>
      <c r="F57" s="28">
        <f t="shared" ca="1" si="6"/>
        <v>929</v>
      </c>
      <c r="G57" s="29">
        <f t="shared" ca="1" si="14"/>
        <v>1.7471733030414733E-2</v>
      </c>
      <c r="H57" s="28">
        <f t="shared" ca="1" si="15"/>
        <v>190.97954790096878</v>
      </c>
      <c r="I57" s="28">
        <f t="shared" si="7"/>
        <v>887100</v>
      </c>
      <c r="J57" s="28">
        <f t="shared" si="8"/>
        <v>177420</v>
      </c>
      <c r="K57" s="28">
        <f t="shared" si="9"/>
        <v>171</v>
      </c>
      <c r="L57" s="28">
        <f t="shared" si="10"/>
        <v>34.200000000000003</v>
      </c>
      <c r="M57" s="29">
        <f t="shared" ca="1" si="16"/>
        <v>3.681377825618945E-2</v>
      </c>
      <c r="N57" s="28">
        <f t="shared" si="11"/>
        <v>1249140</v>
      </c>
      <c r="O57" s="28">
        <f t="shared" si="12"/>
        <v>249828</v>
      </c>
      <c r="P57" s="61">
        <f t="shared" si="17"/>
        <v>1.4081163341224214</v>
      </c>
    </row>
    <row r="58" spans="1:16" x14ac:dyDescent="0.2">
      <c r="A58" s="78">
        <f>COUNTA(C101:C1048576)</f>
        <v>31</v>
      </c>
      <c r="B58" s="40" t="s">
        <v>17</v>
      </c>
      <c r="C58" s="41">
        <f>SUM(C51:C57)</f>
        <v>1613898</v>
      </c>
      <c r="D58" s="42">
        <f>C58/A58</f>
        <v>52061.225806451614</v>
      </c>
      <c r="E58" s="41">
        <f ca="1">SUM(E51:E57)</f>
        <v>27511</v>
      </c>
      <c r="F58" s="42">
        <f ca="1">E58/A58</f>
        <v>887.45161290322585</v>
      </c>
      <c r="G58" s="43">
        <f t="shared" ca="1" si="14"/>
        <v>1.7046306519990732E-2</v>
      </c>
      <c r="H58" s="42">
        <f t="shared" ca="1" si="15"/>
        <v>185.7707825960525</v>
      </c>
      <c r="I58" s="41">
        <f>SUM(I51:I57)</f>
        <v>5110740</v>
      </c>
      <c r="J58" s="42">
        <f>I58/A58</f>
        <v>164862.5806451613</v>
      </c>
      <c r="K58" s="41">
        <f>SUM(K51:K57)</f>
        <v>1238</v>
      </c>
      <c r="L58" s="42">
        <f>K58/A58</f>
        <v>39.935483870967744</v>
      </c>
      <c r="M58" s="43">
        <f t="shared" ca="1" si="16"/>
        <v>4.5000181745483626E-2</v>
      </c>
      <c r="N58" s="41">
        <f>SUM(N51:N57)</f>
        <v>9030976</v>
      </c>
      <c r="O58" s="42">
        <f>N58/A58</f>
        <v>291321.80645161291</v>
      </c>
      <c r="P58" s="59">
        <f t="shared" si="17"/>
        <v>1.7670583907614161</v>
      </c>
    </row>
    <row r="60" spans="1:16" ht="15" x14ac:dyDescent="0.2">
      <c r="B60" s="25" t="s">
        <v>46</v>
      </c>
    </row>
    <row r="61" spans="1:16" ht="4.5" customHeight="1" thickBot="1" x14ac:dyDescent="0.25"/>
    <row r="62" spans="1:16" x14ac:dyDescent="0.2"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</row>
    <row r="63" spans="1:16" x14ac:dyDescent="0.2"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</row>
    <row r="64" spans="1:16" x14ac:dyDescent="0.2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1"/>
    </row>
    <row r="65" spans="2:16" x14ac:dyDescent="0.2"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1"/>
    </row>
    <row r="66" spans="2:16" x14ac:dyDescent="0.2"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1"/>
    </row>
    <row r="67" spans="2:16" x14ac:dyDescent="0.2"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1"/>
    </row>
    <row r="68" spans="2:16" x14ac:dyDescent="0.2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1"/>
    </row>
    <row r="69" spans="2:16" x14ac:dyDescent="0.2"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1"/>
    </row>
    <row r="70" spans="2:16" x14ac:dyDescent="0.2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1"/>
    </row>
    <row r="71" spans="2:16" x14ac:dyDescent="0.2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1"/>
    </row>
    <row r="72" spans="2:16" x14ac:dyDescent="0.2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1"/>
    </row>
    <row r="73" spans="2:16" x14ac:dyDescent="0.2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1"/>
    </row>
    <row r="74" spans="2:16" x14ac:dyDescent="0.2"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1"/>
    </row>
    <row r="75" spans="2:16" x14ac:dyDescent="0.2"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1"/>
    </row>
    <row r="76" spans="2:16" x14ac:dyDescent="0.2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1"/>
    </row>
    <row r="77" spans="2:16" x14ac:dyDescent="0.2"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1"/>
    </row>
    <row r="78" spans="2:16" x14ac:dyDescent="0.2"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1"/>
    </row>
    <row r="79" spans="2:16" x14ac:dyDescent="0.2"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4"/>
    </row>
    <row r="81" spans="2:16" x14ac:dyDescent="0.2">
      <c r="B81" s="1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</row>
    <row r="82" spans="2:16" x14ac:dyDescent="0.2"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1"/>
    </row>
    <row r="83" spans="2:16" x14ac:dyDescent="0.2"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1"/>
    </row>
    <row r="84" spans="2:16" x14ac:dyDescent="0.2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1"/>
    </row>
    <row r="85" spans="2:16" x14ac:dyDescent="0.2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1"/>
    </row>
    <row r="86" spans="2:16" x14ac:dyDescent="0.2"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1"/>
    </row>
    <row r="87" spans="2:16" x14ac:dyDescent="0.2"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1"/>
    </row>
    <row r="88" spans="2:16" x14ac:dyDescent="0.2"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1"/>
    </row>
    <row r="89" spans="2:16" x14ac:dyDescent="0.2"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1"/>
    </row>
    <row r="90" spans="2:16" x14ac:dyDescent="0.2">
      <c r="B90" s="1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1"/>
    </row>
    <row r="91" spans="2:16" x14ac:dyDescent="0.2">
      <c r="B91" s="1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1"/>
    </row>
    <row r="92" spans="2:16" x14ac:dyDescent="0.2">
      <c r="B92" s="1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1"/>
    </row>
    <row r="93" spans="2:16" x14ac:dyDescent="0.2">
      <c r="B93" s="19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1"/>
    </row>
    <row r="94" spans="2:16" x14ac:dyDescent="0.2"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1"/>
    </row>
    <row r="95" spans="2:16" x14ac:dyDescent="0.2"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1"/>
    </row>
    <row r="96" spans="2:16" x14ac:dyDescent="0.2"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1"/>
    </row>
    <row r="97" spans="2:16" x14ac:dyDescent="0.2"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4"/>
    </row>
    <row r="99" spans="2:16" x14ac:dyDescent="0.2">
      <c r="B99" s="140" t="s">
        <v>21</v>
      </c>
      <c r="C99" s="138" t="s">
        <v>22</v>
      </c>
      <c r="D99" s="139"/>
      <c r="E99" s="92" t="s">
        <v>23</v>
      </c>
      <c r="F99" s="92" t="s">
        <v>24</v>
      </c>
      <c r="G99" s="92" t="s">
        <v>25</v>
      </c>
      <c r="H99" s="92" t="s">
        <v>14</v>
      </c>
      <c r="I99" s="92" t="s">
        <v>16</v>
      </c>
      <c r="J99" s="92" t="s">
        <v>95</v>
      </c>
      <c r="K99" s="92" t="s">
        <v>96</v>
      </c>
      <c r="L99" s="92" t="s">
        <v>97</v>
      </c>
      <c r="M99" s="92" t="s">
        <v>15</v>
      </c>
      <c r="N99" s="92" t="s">
        <v>64</v>
      </c>
      <c r="O99" s="92" t="s">
        <v>65</v>
      </c>
      <c r="P99" s="92" t="s">
        <v>66</v>
      </c>
    </row>
    <row r="100" spans="2:16" x14ac:dyDescent="0.2">
      <c r="B100" s="141"/>
      <c r="C100" s="138" t="s">
        <v>47</v>
      </c>
      <c r="D100" s="139"/>
      <c r="E100" s="44">
        <f>SUM(E101:E131)</f>
        <v>1613898</v>
      </c>
      <c r="F100" s="95">
        <f t="shared" ref="F100:I100" si="18">SUM(F101:F131)</f>
        <v>27511</v>
      </c>
      <c r="G100" s="95">
        <f t="shared" si="18"/>
        <v>5110740</v>
      </c>
      <c r="H100" s="95">
        <f t="shared" si="18"/>
        <v>1238</v>
      </c>
      <c r="I100" s="95">
        <f t="shared" si="18"/>
        <v>9030976</v>
      </c>
      <c r="J100" s="39">
        <f t="shared" ref="J100:J129" si="19">IFERROR(H100/F100,0)</f>
        <v>4.5000181745483626E-2</v>
      </c>
      <c r="K100" s="39">
        <f t="shared" ref="K100:K129" si="20">IFERROR(F100/E100,0)</f>
        <v>1.7046306519990732E-2</v>
      </c>
      <c r="L100" s="44">
        <f t="shared" ref="L100:L129" si="21">IFERROR(G100/F100,0)</f>
        <v>185.7707825960525</v>
      </c>
      <c r="M100" s="62">
        <f t="shared" ref="M100:M129" si="22">IFERROR(I100/G100,0)</f>
        <v>1.7670583907614161</v>
      </c>
      <c r="N100" s="38" t="s">
        <v>67</v>
      </c>
      <c r="O100" s="38" t="s">
        <v>67</v>
      </c>
      <c r="P100" s="38" t="s">
        <v>67</v>
      </c>
    </row>
    <row r="101" spans="2:16" x14ac:dyDescent="0.2">
      <c r="B101" s="112" t="s">
        <v>114</v>
      </c>
      <c r="C101" s="101">
        <v>42736</v>
      </c>
      <c r="D101" s="96" t="s">
        <v>113</v>
      </c>
      <c r="E101" s="28">
        <f>Gmarket!E101+Auction!E101</f>
        <v>50175</v>
      </c>
      <c r="F101" s="28">
        <f>Gmarket!F101+Auction!F101</f>
        <v>1042</v>
      </c>
      <c r="G101" s="28">
        <f>Gmarket!G101+Auction!G101</f>
        <v>227680</v>
      </c>
      <c r="H101" s="28">
        <f>Gmarket!H101+Auction!H101</f>
        <v>49</v>
      </c>
      <c r="I101" s="28">
        <f>Gmarket!I101+Auction!I101</f>
        <v>355060</v>
      </c>
      <c r="J101" s="29">
        <f t="shared" si="19"/>
        <v>4.7024952015355087E-2</v>
      </c>
      <c r="K101" s="29">
        <f t="shared" si="20"/>
        <v>2.0767314399601396E-2</v>
      </c>
      <c r="L101" s="28">
        <f t="shared" si="21"/>
        <v>218.5028790786948</v>
      </c>
      <c r="M101" s="61">
        <f t="shared" si="22"/>
        <v>1.5594694307800421</v>
      </c>
      <c r="N101" s="27" t="s">
        <v>67</v>
      </c>
      <c r="O101" s="27" t="s">
        <v>67</v>
      </c>
      <c r="P101" s="27" t="s">
        <v>67</v>
      </c>
    </row>
    <row r="102" spans="2:16" ht="12.75" customHeight="1" x14ac:dyDescent="0.2">
      <c r="B102" s="112"/>
      <c r="C102" s="101">
        <v>42737</v>
      </c>
      <c r="D102" s="103" t="s">
        <v>38</v>
      </c>
      <c r="E102" s="28">
        <f>Gmarket!E102+Auction!E102</f>
        <v>64198</v>
      </c>
      <c r="F102" s="28">
        <f>Gmarket!F102+Auction!F102</f>
        <v>1293</v>
      </c>
      <c r="G102" s="28">
        <f>Gmarket!G102+Auction!G102</f>
        <v>276490</v>
      </c>
      <c r="H102" s="28">
        <f>Gmarket!H102+Auction!H102</f>
        <v>45</v>
      </c>
      <c r="I102" s="28">
        <f>Gmarket!I102+Auction!I102</f>
        <v>369190</v>
      </c>
      <c r="J102" s="29">
        <f t="shared" si="19"/>
        <v>3.4802784222737818E-2</v>
      </c>
      <c r="K102" s="29">
        <f t="shared" si="20"/>
        <v>2.01408143555874E-2</v>
      </c>
      <c r="L102" s="28">
        <f t="shared" si="21"/>
        <v>213.83604021655066</v>
      </c>
      <c r="M102" s="61">
        <f t="shared" si="22"/>
        <v>1.3352743318022351</v>
      </c>
      <c r="N102" s="27" t="s">
        <v>67</v>
      </c>
      <c r="O102" s="27" t="s">
        <v>67</v>
      </c>
      <c r="P102" s="27" t="s">
        <v>67</v>
      </c>
    </row>
    <row r="103" spans="2:16" ht="12.75" customHeight="1" x14ac:dyDescent="0.2">
      <c r="B103" s="112"/>
      <c r="C103" s="101">
        <v>42738</v>
      </c>
      <c r="D103" s="103" t="s">
        <v>40</v>
      </c>
      <c r="E103" s="28">
        <f>Gmarket!E103+Auction!E103</f>
        <v>59227</v>
      </c>
      <c r="F103" s="28">
        <f>Gmarket!F103+Auction!F103</f>
        <v>1033</v>
      </c>
      <c r="G103" s="28">
        <f>Gmarket!G103+Auction!G103</f>
        <v>204610</v>
      </c>
      <c r="H103" s="28">
        <f>Gmarket!H103+Auction!H103</f>
        <v>56</v>
      </c>
      <c r="I103" s="28">
        <f>Gmarket!I103+Auction!I103</f>
        <v>483060</v>
      </c>
      <c r="J103" s="29">
        <f t="shared" si="19"/>
        <v>5.4211035818005807E-2</v>
      </c>
      <c r="K103" s="29">
        <f t="shared" si="20"/>
        <v>1.7441369645600825E-2</v>
      </c>
      <c r="L103" s="28">
        <f t="shared" si="21"/>
        <v>198.07357212003873</v>
      </c>
      <c r="M103" s="61">
        <f t="shared" si="22"/>
        <v>2.3608816773373738</v>
      </c>
      <c r="N103" s="27" t="s">
        <v>67</v>
      </c>
      <c r="O103" s="27" t="s">
        <v>67</v>
      </c>
      <c r="P103" s="27" t="s">
        <v>67</v>
      </c>
    </row>
    <row r="104" spans="2:16" ht="12.75" customHeight="1" x14ac:dyDescent="0.2">
      <c r="B104" s="112"/>
      <c r="C104" s="101">
        <v>42739</v>
      </c>
      <c r="D104" s="103" t="s">
        <v>41</v>
      </c>
      <c r="E104" s="28">
        <f>Gmarket!E104+Auction!E104</f>
        <v>57377</v>
      </c>
      <c r="F104" s="28">
        <f>Gmarket!F104+Auction!F104</f>
        <v>937</v>
      </c>
      <c r="G104" s="28">
        <f>Gmarket!G104+Auction!G104</f>
        <v>185660</v>
      </c>
      <c r="H104" s="28">
        <f>Gmarket!H104+Auction!H104</f>
        <v>60</v>
      </c>
      <c r="I104" s="28">
        <f>Gmarket!I104+Auction!I104</f>
        <v>244676</v>
      </c>
      <c r="J104" s="29">
        <f t="shared" si="19"/>
        <v>6.4034151547491994E-2</v>
      </c>
      <c r="K104" s="29">
        <f t="shared" si="20"/>
        <v>1.6330585426216078E-2</v>
      </c>
      <c r="L104" s="28">
        <f t="shared" si="21"/>
        <v>198.14300960512273</v>
      </c>
      <c r="M104" s="61">
        <f t="shared" si="22"/>
        <v>1.3178713777873532</v>
      </c>
      <c r="N104" s="27" t="s">
        <v>67</v>
      </c>
      <c r="O104" s="27" t="s">
        <v>67</v>
      </c>
      <c r="P104" s="27" t="s">
        <v>67</v>
      </c>
    </row>
    <row r="105" spans="2:16" ht="12.75" customHeight="1" x14ac:dyDescent="0.2">
      <c r="B105" s="112"/>
      <c r="C105" s="101">
        <v>42740</v>
      </c>
      <c r="D105" s="103" t="s">
        <v>42</v>
      </c>
      <c r="E105" s="28">
        <f>Gmarket!E105+Auction!E105</f>
        <v>56028</v>
      </c>
      <c r="F105" s="28">
        <f>Gmarket!F105+Auction!F105</f>
        <v>948</v>
      </c>
      <c r="G105" s="28">
        <f>Gmarket!G105+Auction!G105</f>
        <v>181510</v>
      </c>
      <c r="H105" s="28">
        <f>Gmarket!H105+Auction!H105</f>
        <v>44</v>
      </c>
      <c r="I105" s="28">
        <f>Gmarket!I105+Auction!I105</f>
        <v>404810</v>
      </c>
      <c r="J105" s="29">
        <f t="shared" si="19"/>
        <v>4.6413502109704644E-2</v>
      </c>
      <c r="K105" s="29">
        <f t="shared" si="20"/>
        <v>1.6920111372884985E-2</v>
      </c>
      <c r="L105" s="28">
        <f t="shared" si="21"/>
        <v>191.46624472573839</v>
      </c>
      <c r="M105" s="61">
        <f t="shared" si="22"/>
        <v>2.2302352487466255</v>
      </c>
      <c r="N105" s="27" t="s">
        <v>67</v>
      </c>
      <c r="O105" s="27" t="s">
        <v>67</v>
      </c>
      <c r="P105" s="27" t="s">
        <v>67</v>
      </c>
    </row>
    <row r="106" spans="2:16" ht="14.25" customHeight="1" x14ac:dyDescent="0.2">
      <c r="B106" s="112"/>
      <c r="C106" s="101">
        <v>42741</v>
      </c>
      <c r="D106" s="103" t="s">
        <v>43</v>
      </c>
      <c r="E106" s="28">
        <f>Gmarket!E106+Auction!E106</f>
        <v>42215</v>
      </c>
      <c r="F106" s="28">
        <f>Gmarket!F106+Auction!F106</f>
        <v>687</v>
      </c>
      <c r="G106" s="28">
        <f>Gmarket!G106+Auction!G106</f>
        <v>130140</v>
      </c>
      <c r="H106" s="28">
        <f>Gmarket!H106+Auction!H106</f>
        <v>31</v>
      </c>
      <c r="I106" s="28">
        <f>Gmarket!I106+Auction!I106</f>
        <v>205300</v>
      </c>
      <c r="J106" s="29">
        <f t="shared" si="19"/>
        <v>4.5123726346433773E-2</v>
      </c>
      <c r="K106" s="29">
        <f t="shared" si="20"/>
        <v>1.6273836314106359E-2</v>
      </c>
      <c r="L106" s="28">
        <f t="shared" si="21"/>
        <v>189.43231441048036</v>
      </c>
      <c r="M106" s="61">
        <f t="shared" si="22"/>
        <v>1.5775318887352083</v>
      </c>
      <c r="N106" s="27" t="s">
        <v>67</v>
      </c>
      <c r="O106" s="27" t="s">
        <v>67</v>
      </c>
      <c r="P106" s="27" t="s">
        <v>67</v>
      </c>
    </row>
    <row r="107" spans="2:16" ht="14.25" customHeight="1" x14ac:dyDescent="0.2">
      <c r="B107" s="112"/>
      <c r="C107" s="101">
        <v>42742</v>
      </c>
      <c r="D107" s="103" t="s">
        <v>44</v>
      </c>
      <c r="E107" s="28">
        <f>Gmarket!E107+Auction!E107</f>
        <v>34195</v>
      </c>
      <c r="F107" s="28">
        <f>Gmarket!F107+Auction!F107</f>
        <v>587</v>
      </c>
      <c r="G107" s="28">
        <f>Gmarket!G107+Auction!G107</f>
        <v>110070</v>
      </c>
      <c r="H107" s="28">
        <f>Gmarket!H107+Auction!H107</f>
        <v>15</v>
      </c>
      <c r="I107" s="28">
        <f>Gmarket!I107+Auction!I107</f>
        <v>160514</v>
      </c>
      <c r="J107" s="29">
        <f t="shared" si="19"/>
        <v>2.5553662691652469E-2</v>
      </c>
      <c r="K107" s="29">
        <f t="shared" si="20"/>
        <v>1.7166252376078373E-2</v>
      </c>
      <c r="L107" s="28">
        <f t="shared" si="21"/>
        <v>187.51277683134583</v>
      </c>
      <c r="M107" s="61">
        <f t="shared" si="22"/>
        <v>1.4582901789770146</v>
      </c>
      <c r="N107" s="27" t="s">
        <v>67</v>
      </c>
      <c r="O107" s="27" t="s">
        <v>67</v>
      </c>
      <c r="P107" s="27" t="s">
        <v>67</v>
      </c>
    </row>
    <row r="108" spans="2:16" ht="14.25" customHeight="1" x14ac:dyDescent="0.2">
      <c r="B108" s="112" t="s">
        <v>115</v>
      </c>
      <c r="C108" s="101">
        <v>42743</v>
      </c>
      <c r="D108" s="103" t="s">
        <v>45</v>
      </c>
      <c r="E108" s="28">
        <f>Gmarket!E108+Auction!E108</f>
        <v>38051</v>
      </c>
      <c r="F108" s="28">
        <f>Gmarket!F108+Auction!F108</f>
        <v>620</v>
      </c>
      <c r="G108" s="28">
        <f>Gmarket!G108+Auction!G108</f>
        <v>121600</v>
      </c>
      <c r="H108" s="28">
        <f>Gmarket!H108+Auction!H108</f>
        <v>23</v>
      </c>
      <c r="I108" s="28">
        <f>Gmarket!I108+Auction!I108</f>
        <v>177450</v>
      </c>
      <c r="J108" s="29">
        <f t="shared" si="19"/>
        <v>3.7096774193548385E-2</v>
      </c>
      <c r="K108" s="29">
        <f t="shared" si="20"/>
        <v>1.6293921316128356E-2</v>
      </c>
      <c r="L108" s="28">
        <f t="shared" si="21"/>
        <v>196.12903225806451</v>
      </c>
      <c r="M108" s="61">
        <f t="shared" si="22"/>
        <v>1.4592927631578947</v>
      </c>
      <c r="N108" s="29">
        <f t="shared" ref="N108:N129" si="23">IFERROR(G108/G101-1,0)</f>
        <v>-0.46591707659873505</v>
      </c>
      <c r="O108" s="29">
        <f t="shared" ref="O108:O129" si="24">IFERROR(H108/H101-1,0)</f>
        <v>-0.53061224489795911</v>
      </c>
      <c r="P108" s="29">
        <f t="shared" ref="P108:P129" si="25">IFERROR(I108/I101-1,0)</f>
        <v>-0.50022531403143133</v>
      </c>
    </row>
    <row r="109" spans="2:16" x14ac:dyDescent="0.2">
      <c r="B109" s="112"/>
      <c r="C109" s="101">
        <v>42744</v>
      </c>
      <c r="D109" s="103" t="s">
        <v>38</v>
      </c>
      <c r="E109" s="28">
        <f>Gmarket!E109+Auction!E109</f>
        <v>50385</v>
      </c>
      <c r="F109" s="28">
        <f>Gmarket!F109+Auction!F109</f>
        <v>821</v>
      </c>
      <c r="G109" s="28">
        <f>Gmarket!G109+Auction!G109</f>
        <v>157150</v>
      </c>
      <c r="H109" s="28">
        <f>Gmarket!H109+Auction!H109</f>
        <v>30</v>
      </c>
      <c r="I109" s="28">
        <f>Gmarket!I109+Auction!I109</f>
        <v>205950</v>
      </c>
      <c r="J109" s="29">
        <f t="shared" si="19"/>
        <v>3.6540803897685749E-2</v>
      </c>
      <c r="K109" s="29">
        <f t="shared" si="20"/>
        <v>1.6294532102808377E-2</v>
      </c>
      <c r="L109" s="28">
        <f t="shared" si="21"/>
        <v>191.41291108404386</v>
      </c>
      <c r="M109" s="61">
        <f t="shared" si="22"/>
        <v>1.3105313394845688</v>
      </c>
      <c r="N109" s="29">
        <f t="shared" si="23"/>
        <v>-0.43162501356287752</v>
      </c>
      <c r="O109" s="29">
        <f t="shared" si="24"/>
        <v>-0.33333333333333337</v>
      </c>
      <c r="P109" s="29">
        <f t="shared" si="25"/>
        <v>-0.44215715485251494</v>
      </c>
    </row>
    <row r="110" spans="2:16" ht="14.25" customHeight="1" x14ac:dyDescent="0.2">
      <c r="B110" s="112"/>
      <c r="C110" s="101">
        <v>42745</v>
      </c>
      <c r="D110" s="103" t="s">
        <v>40</v>
      </c>
      <c r="E110" s="28">
        <f>Gmarket!E110+Auction!E110</f>
        <v>62209</v>
      </c>
      <c r="F110" s="28">
        <f>Gmarket!F110+Auction!F110</f>
        <v>1012</v>
      </c>
      <c r="G110" s="28">
        <f>Gmarket!G110+Auction!G110</f>
        <v>209660</v>
      </c>
      <c r="H110" s="28">
        <f>Gmarket!H110+Auction!H110</f>
        <v>39</v>
      </c>
      <c r="I110" s="28">
        <f>Gmarket!I110+Auction!I110</f>
        <v>323200</v>
      </c>
      <c r="J110" s="29">
        <f t="shared" si="19"/>
        <v>3.8537549407114624E-2</v>
      </c>
      <c r="K110" s="29">
        <f t="shared" si="20"/>
        <v>1.6267742609590252E-2</v>
      </c>
      <c r="L110" s="28">
        <f t="shared" si="21"/>
        <v>207.17391304347825</v>
      </c>
      <c r="M110" s="61">
        <f t="shared" si="22"/>
        <v>1.5415434513021082</v>
      </c>
      <c r="N110" s="29">
        <f t="shared" si="23"/>
        <v>2.4681100630467689E-2</v>
      </c>
      <c r="O110" s="29">
        <f t="shared" si="24"/>
        <v>-0.3035714285714286</v>
      </c>
      <c r="P110" s="29">
        <f t="shared" si="25"/>
        <v>-0.33093197532397634</v>
      </c>
    </row>
    <row r="111" spans="2:16" x14ac:dyDescent="0.2">
      <c r="B111" s="112"/>
      <c r="C111" s="101">
        <v>42746</v>
      </c>
      <c r="D111" s="103" t="s">
        <v>41</v>
      </c>
      <c r="E111" s="28">
        <f>Gmarket!E111+Auction!E111</f>
        <v>59828</v>
      </c>
      <c r="F111" s="28">
        <f>Gmarket!F111+Auction!F111</f>
        <v>1048</v>
      </c>
      <c r="G111" s="28">
        <f>Gmarket!G111+Auction!G111</f>
        <v>196350</v>
      </c>
      <c r="H111" s="28">
        <f>Gmarket!H111+Auction!H111</f>
        <v>44</v>
      </c>
      <c r="I111" s="28">
        <f>Gmarket!I111+Auction!I111</f>
        <v>351880</v>
      </c>
      <c r="J111" s="29">
        <f t="shared" si="19"/>
        <v>4.1984732824427481E-2</v>
      </c>
      <c r="K111" s="29">
        <f t="shared" si="20"/>
        <v>1.7516881727619175E-2</v>
      </c>
      <c r="L111" s="28">
        <f t="shared" si="21"/>
        <v>187.35687022900763</v>
      </c>
      <c r="M111" s="61">
        <f t="shared" si="22"/>
        <v>1.7921059332824039</v>
      </c>
      <c r="N111" s="29">
        <f t="shared" si="23"/>
        <v>5.7578369061725754E-2</v>
      </c>
      <c r="O111" s="29">
        <f t="shared" si="24"/>
        <v>-0.26666666666666672</v>
      </c>
      <c r="P111" s="29">
        <f t="shared" si="25"/>
        <v>0.43814677369255661</v>
      </c>
    </row>
    <row r="112" spans="2:16" x14ac:dyDescent="0.2">
      <c r="B112" s="112"/>
      <c r="C112" s="101">
        <v>42747</v>
      </c>
      <c r="D112" s="103" t="s">
        <v>42</v>
      </c>
      <c r="E112" s="28">
        <f>Gmarket!E112+Auction!E112</f>
        <v>61890</v>
      </c>
      <c r="F112" s="28">
        <f>Gmarket!F112+Auction!F112</f>
        <v>980</v>
      </c>
      <c r="G112" s="28">
        <f>Gmarket!G112+Auction!G112</f>
        <v>174140</v>
      </c>
      <c r="H112" s="28">
        <f>Gmarket!H112+Auction!H112</f>
        <v>32</v>
      </c>
      <c r="I112" s="28">
        <f>Gmarket!I112+Auction!I112</f>
        <v>329592</v>
      </c>
      <c r="J112" s="29">
        <f t="shared" si="19"/>
        <v>3.2653061224489799E-2</v>
      </c>
      <c r="K112" s="29">
        <f t="shared" si="20"/>
        <v>1.5834545160769105E-2</v>
      </c>
      <c r="L112" s="28">
        <f t="shared" si="21"/>
        <v>177.69387755102042</v>
      </c>
      <c r="M112" s="61">
        <f t="shared" si="22"/>
        <v>1.8926840473182496</v>
      </c>
      <c r="N112" s="29">
        <f t="shared" si="23"/>
        <v>-4.0603823480799939E-2</v>
      </c>
      <c r="O112" s="29">
        <f t="shared" si="24"/>
        <v>-0.27272727272727271</v>
      </c>
      <c r="P112" s="29">
        <f t="shared" si="25"/>
        <v>-0.18581062720782593</v>
      </c>
    </row>
    <row r="113" spans="2:16" ht="14.25" customHeight="1" x14ac:dyDescent="0.2">
      <c r="B113" s="112"/>
      <c r="C113" s="101">
        <v>42748</v>
      </c>
      <c r="D113" s="103" t="s">
        <v>43</v>
      </c>
      <c r="E113" s="28">
        <f>Gmarket!E113+Auction!E113</f>
        <v>48266</v>
      </c>
      <c r="F113" s="28">
        <f>Gmarket!F113+Auction!F113</f>
        <v>806</v>
      </c>
      <c r="G113" s="28">
        <f>Gmarket!G113+Auction!G113</f>
        <v>146620</v>
      </c>
      <c r="H113" s="28">
        <f>Gmarket!H113+Auction!H113</f>
        <v>31</v>
      </c>
      <c r="I113" s="28">
        <f>Gmarket!I113+Auction!I113</f>
        <v>239000</v>
      </c>
      <c r="J113" s="29">
        <f t="shared" si="19"/>
        <v>3.8461538461538464E-2</v>
      </c>
      <c r="K113" s="29">
        <f t="shared" si="20"/>
        <v>1.6699125678531473E-2</v>
      </c>
      <c r="L113" s="28">
        <f t="shared" si="21"/>
        <v>181.9106699751861</v>
      </c>
      <c r="M113" s="61">
        <f t="shared" si="22"/>
        <v>1.6300641113081435</v>
      </c>
      <c r="N113" s="29">
        <f t="shared" si="23"/>
        <v>0.12663285692331328</v>
      </c>
      <c r="O113" s="29">
        <f t="shared" si="24"/>
        <v>0</v>
      </c>
      <c r="P113" s="29">
        <f t="shared" si="25"/>
        <v>0.16415002435460302</v>
      </c>
    </row>
    <row r="114" spans="2:16" ht="14.25" customHeight="1" x14ac:dyDescent="0.2">
      <c r="B114" s="112"/>
      <c r="C114" s="101">
        <v>42749</v>
      </c>
      <c r="D114" s="103" t="s">
        <v>44</v>
      </c>
      <c r="E114" s="28">
        <f>Gmarket!E114+Auction!E114</f>
        <v>52019</v>
      </c>
      <c r="F114" s="28">
        <f>Gmarket!F114+Auction!F114</f>
        <v>857</v>
      </c>
      <c r="G114" s="28">
        <f>Gmarket!G114+Auction!G114</f>
        <v>152610</v>
      </c>
      <c r="H114" s="28">
        <f>Gmarket!H114+Auction!H114</f>
        <v>35</v>
      </c>
      <c r="I114" s="28">
        <f>Gmarket!I114+Auction!I114</f>
        <v>258358</v>
      </c>
      <c r="J114" s="29">
        <f t="shared" si="19"/>
        <v>4.0840140023337225E-2</v>
      </c>
      <c r="K114" s="29">
        <f t="shared" si="20"/>
        <v>1.647474961071916E-2</v>
      </c>
      <c r="L114" s="28">
        <f t="shared" si="21"/>
        <v>178.07467911318554</v>
      </c>
      <c r="M114" s="61">
        <f t="shared" si="22"/>
        <v>1.6929296900596291</v>
      </c>
      <c r="N114" s="29">
        <f t="shared" si="23"/>
        <v>0.38648133006268748</v>
      </c>
      <c r="O114" s="29">
        <f t="shared" si="24"/>
        <v>1.3333333333333335</v>
      </c>
      <c r="P114" s="29">
        <f t="shared" si="25"/>
        <v>0.60956676676177768</v>
      </c>
    </row>
    <row r="115" spans="2:16" ht="13.5" customHeight="1" x14ac:dyDescent="0.2">
      <c r="B115" s="112" t="s">
        <v>116</v>
      </c>
      <c r="C115" s="101">
        <v>42750</v>
      </c>
      <c r="D115" s="103" t="s">
        <v>45</v>
      </c>
      <c r="E115" s="28">
        <f>Gmarket!E115+Auction!E115</f>
        <v>61929</v>
      </c>
      <c r="F115" s="28">
        <f>Gmarket!F115+Auction!F115</f>
        <v>1105</v>
      </c>
      <c r="G115" s="28">
        <f>Gmarket!G115+Auction!G115</f>
        <v>210940</v>
      </c>
      <c r="H115" s="28">
        <f>Gmarket!H115+Auction!H115</f>
        <v>40</v>
      </c>
      <c r="I115" s="28">
        <f>Gmarket!I115+Auction!I115</f>
        <v>336750</v>
      </c>
      <c r="J115" s="29">
        <f t="shared" si="19"/>
        <v>3.6199095022624438E-2</v>
      </c>
      <c r="K115" s="29">
        <f t="shared" si="20"/>
        <v>1.7843013773837783E-2</v>
      </c>
      <c r="L115" s="28">
        <f t="shared" si="21"/>
        <v>190.89592760180994</v>
      </c>
      <c r="M115" s="61">
        <f t="shared" si="22"/>
        <v>1.5964255238456433</v>
      </c>
      <c r="N115" s="29">
        <f t="shared" si="23"/>
        <v>0.73470394736842115</v>
      </c>
      <c r="O115" s="29">
        <f t="shared" si="24"/>
        <v>0.73913043478260865</v>
      </c>
      <c r="P115" s="29">
        <f t="shared" si="25"/>
        <v>0.89771766694843613</v>
      </c>
    </row>
    <row r="116" spans="2:16" x14ac:dyDescent="0.2">
      <c r="B116" s="112"/>
      <c r="C116" s="101">
        <v>42751</v>
      </c>
      <c r="D116" s="103" t="s">
        <v>38</v>
      </c>
      <c r="E116" s="28">
        <f>Gmarket!E116+Auction!E116</f>
        <v>51521</v>
      </c>
      <c r="F116" s="28">
        <f>Gmarket!F116+Auction!F116</f>
        <v>831</v>
      </c>
      <c r="G116" s="28">
        <f>Gmarket!G116+Auction!G116</f>
        <v>157820</v>
      </c>
      <c r="H116" s="28">
        <f>Gmarket!H116+Auction!H116</f>
        <v>41</v>
      </c>
      <c r="I116" s="28">
        <f>Gmarket!I116+Auction!I116</f>
        <v>248800</v>
      </c>
      <c r="J116" s="29">
        <f t="shared" si="19"/>
        <v>4.9338146811071001E-2</v>
      </c>
      <c r="K116" s="29">
        <f t="shared" si="20"/>
        <v>1.6129345315502416E-2</v>
      </c>
      <c r="L116" s="28">
        <f t="shared" si="21"/>
        <v>189.91576413959086</v>
      </c>
      <c r="M116" s="61">
        <f t="shared" si="22"/>
        <v>1.5764795336459256</v>
      </c>
      <c r="N116" s="29">
        <f t="shared" si="23"/>
        <v>4.263442570792142E-3</v>
      </c>
      <c r="O116" s="29">
        <f t="shared" si="24"/>
        <v>0.3666666666666667</v>
      </c>
      <c r="P116" s="29">
        <f t="shared" si="25"/>
        <v>0.20806020878854081</v>
      </c>
    </row>
    <row r="117" spans="2:16" ht="14.25" customHeight="1" x14ac:dyDescent="0.2">
      <c r="B117" s="112"/>
      <c r="C117" s="101">
        <v>42752</v>
      </c>
      <c r="D117" s="103" t="s">
        <v>40</v>
      </c>
      <c r="E117" s="28">
        <f>Gmarket!E117+Auction!E117</f>
        <v>59402</v>
      </c>
      <c r="F117" s="28">
        <f>Gmarket!F117+Auction!F117</f>
        <v>953</v>
      </c>
      <c r="G117" s="28">
        <f>Gmarket!G117+Auction!G117</f>
        <v>176890</v>
      </c>
      <c r="H117" s="28">
        <f>Gmarket!H117+Auction!H117</f>
        <v>45</v>
      </c>
      <c r="I117" s="28">
        <f>Gmarket!I117+Auction!I117</f>
        <v>385404</v>
      </c>
      <c r="J117" s="29">
        <f t="shared" si="19"/>
        <v>4.7219307450157399E-2</v>
      </c>
      <c r="K117" s="29">
        <f t="shared" si="20"/>
        <v>1.6043230867647553E-2</v>
      </c>
      <c r="L117" s="28">
        <f t="shared" si="21"/>
        <v>185.61385099685205</v>
      </c>
      <c r="M117" s="61">
        <f t="shared" si="22"/>
        <v>2.1787777714964101</v>
      </c>
      <c r="N117" s="29">
        <f t="shared" si="23"/>
        <v>-0.15630067728703612</v>
      </c>
      <c r="O117" s="29">
        <f t="shared" si="24"/>
        <v>0.15384615384615374</v>
      </c>
      <c r="P117" s="29">
        <f t="shared" si="25"/>
        <v>0.1924628712871288</v>
      </c>
    </row>
    <row r="118" spans="2:16" x14ac:dyDescent="0.2">
      <c r="B118" s="112"/>
      <c r="C118" s="101">
        <v>42753</v>
      </c>
      <c r="D118" s="103" t="s">
        <v>41</v>
      </c>
      <c r="E118" s="28">
        <f>Gmarket!E118+Auction!E118</f>
        <v>56556</v>
      </c>
      <c r="F118" s="28">
        <f>Gmarket!F118+Auction!F118</f>
        <v>964</v>
      </c>
      <c r="G118" s="28">
        <f>Gmarket!G118+Auction!G118</f>
        <v>173850</v>
      </c>
      <c r="H118" s="28">
        <f>Gmarket!H118+Auction!H118</f>
        <v>92</v>
      </c>
      <c r="I118" s="28">
        <f>Gmarket!I118+Auction!I118</f>
        <v>427016</v>
      </c>
      <c r="J118" s="29">
        <f t="shared" si="19"/>
        <v>9.5435684647302899E-2</v>
      </c>
      <c r="K118" s="29">
        <f t="shared" si="20"/>
        <v>1.7045052691137989E-2</v>
      </c>
      <c r="L118" s="28">
        <f t="shared" si="21"/>
        <v>180.34232365145229</v>
      </c>
      <c r="M118" s="61">
        <f t="shared" si="22"/>
        <v>2.4562323842392866</v>
      </c>
      <c r="N118" s="29">
        <f t="shared" si="23"/>
        <v>-0.11459129106187926</v>
      </c>
      <c r="O118" s="29">
        <f t="shared" si="24"/>
        <v>1.0909090909090908</v>
      </c>
      <c r="P118" s="29">
        <f t="shared" si="25"/>
        <v>0.21352733886552233</v>
      </c>
    </row>
    <row r="119" spans="2:16" ht="13.5" customHeight="1" x14ac:dyDescent="0.2">
      <c r="B119" s="112"/>
      <c r="C119" s="101">
        <v>42754</v>
      </c>
      <c r="D119" s="103" t="s">
        <v>42</v>
      </c>
      <c r="E119" s="28">
        <f>Gmarket!E119+Auction!E119</f>
        <v>55477</v>
      </c>
      <c r="F119" s="28">
        <f>Gmarket!F119+Auction!F119</f>
        <v>939</v>
      </c>
      <c r="G119" s="28">
        <f>Gmarket!G119+Auction!G119</f>
        <v>172490</v>
      </c>
      <c r="H119" s="28">
        <f>Gmarket!H119+Auction!H119</f>
        <v>44</v>
      </c>
      <c r="I119" s="28">
        <f>Gmarket!I119+Auction!I119</f>
        <v>364200</v>
      </c>
      <c r="J119" s="29">
        <f t="shared" si="19"/>
        <v>4.6858359957401494E-2</v>
      </c>
      <c r="K119" s="29">
        <f t="shared" si="20"/>
        <v>1.6925933269643277E-2</v>
      </c>
      <c r="L119" s="28">
        <f t="shared" si="21"/>
        <v>183.69542066027688</v>
      </c>
      <c r="M119" s="61">
        <f t="shared" si="22"/>
        <v>2.1114267493767755</v>
      </c>
      <c r="N119" s="29">
        <f t="shared" si="23"/>
        <v>-9.4751349488917391E-3</v>
      </c>
      <c r="O119" s="29">
        <f t="shared" si="24"/>
        <v>0.375</v>
      </c>
      <c r="P119" s="29">
        <f t="shared" si="25"/>
        <v>0.10500254860554858</v>
      </c>
    </row>
    <row r="120" spans="2:16" ht="14.25" customHeight="1" x14ac:dyDescent="0.2">
      <c r="B120" s="112"/>
      <c r="C120" s="101">
        <v>42755</v>
      </c>
      <c r="D120" s="103" t="s">
        <v>43</v>
      </c>
      <c r="E120" s="28">
        <f>Gmarket!E120+Auction!E120</f>
        <v>50273</v>
      </c>
      <c r="F120" s="28">
        <f>Gmarket!F120+Auction!F120</f>
        <v>765</v>
      </c>
      <c r="G120" s="28">
        <f>Gmarket!G120+Auction!G120</f>
        <v>135870</v>
      </c>
      <c r="H120" s="28">
        <f>Gmarket!H120+Auction!H120</f>
        <v>47</v>
      </c>
      <c r="I120" s="28">
        <f>Gmarket!I120+Auction!I120</f>
        <v>364470</v>
      </c>
      <c r="J120" s="29">
        <f t="shared" si="19"/>
        <v>6.1437908496732023E-2</v>
      </c>
      <c r="K120" s="29">
        <f t="shared" si="20"/>
        <v>1.5216915640602312E-2</v>
      </c>
      <c r="L120" s="28">
        <f t="shared" si="21"/>
        <v>177.60784313725489</v>
      </c>
      <c r="M120" s="61">
        <f t="shared" si="22"/>
        <v>2.6824906160300288</v>
      </c>
      <c r="N120" s="29">
        <f t="shared" si="23"/>
        <v>-7.3318783249215702E-2</v>
      </c>
      <c r="O120" s="29">
        <f t="shared" si="24"/>
        <v>0.5161290322580645</v>
      </c>
      <c r="P120" s="29">
        <f t="shared" si="25"/>
        <v>0.5249790794979079</v>
      </c>
    </row>
    <row r="121" spans="2:16" x14ac:dyDescent="0.2">
      <c r="B121" s="112"/>
      <c r="C121" s="101">
        <v>42756</v>
      </c>
      <c r="D121" s="103" t="s">
        <v>44</v>
      </c>
      <c r="E121" s="28">
        <f>Gmarket!E121+Auction!E121</f>
        <v>46151</v>
      </c>
      <c r="F121" s="28">
        <f>Gmarket!F121+Auction!F121</f>
        <v>790</v>
      </c>
      <c r="G121" s="28">
        <f>Gmarket!G121+Auction!G121</f>
        <v>136440</v>
      </c>
      <c r="H121" s="28">
        <f>Gmarket!H121+Auction!H121</f>
        <v>28</v>
      </c>
      <c r="I121" s="28">
        <f>Gmarket!I121+Auction!I121</f>
        <v>226990</v>
      </c>
      <c r="J121" s="29">
        <f t="shared" si="19"/>
        <v>3.5443037974683546E-2</v>
      </c>
      <c r="K121" s="29">
        <f t="shared" si="20"/>
        <v>1.711772225953934E-2</v>
      </c>
      <c r="L121" s="28">
        <f t="shared" si="21"/>
        <v>172.70886075949366</v>
      </c>
      <c r="M121" s="61">
        <f t="shared" si="22"/>
        <v>1.6636616827909705</v>
      </c>
      <c r="N121" s="29">
        <f t="shared" si="23"/>
        <v>-0.10595635934735603</v>
      </c>
      <c r="O121" s="29">
        <f t="shared" si="24"/>
        <v>-0.19999999999999996</v>
      </c>
      <c r="P121" s="29">
        <f t="shared" si="25"/>
        <v>-0.12141292315314411</v>
      </c>
    </row>
    <row r="122" spans="2:16" ht="13.5" customHeight="1" x14ac:dyDescent="0.2">
      <c r="B122" s="112" t="s">
        <v>117</v>
      </c>
      <c r="C122" s="101">
        <v>42757</v>
      </c>
      <c r="D122" s="103" t="s">
        <v>45</v>
      </c>
      <c r="E122" s="28">
        <f>Gmarket!E122+Auction!E122</f>
        <v>53726</v>
      </c>
      <c r="F122" s="28">
        <f>Gmarket!F122+Auction!F122</f>
        <v>929</v>
      </c>
      <c r="G122" s="28">
        <f>Gmarket!G122+Auction!G122</f>
        <v>162120</v>
      </c>
      <c r="H122" s="28">
        <f>Gmarket!H122+Auction!H122</f>
        <v>27</v>
      </c>
      <c r="I122" s="28">
        <f>Gmarket!I122+Auction!I122</f>
        <v>245380</v>
      </c>
      <c r="J122" s="29">
        <f t="shared" si="19"/>
        <v>2.9063509149623249E-2</v>
      </c>
      <c r="K122" s="29">
        <f t="shared" si="20"/>
        <v>1.7291441760041694E-2</v>
      </c>
      <c r="L122" s="28">
        <f t="shared" si="21"/>
        <v>174.51022604951561</v>
      </c>
      <c r="M122" s="61">
        <f t="shared" si="22"/>
        <v>1.5135701949173452</v>
      </c>
      <c r="N122" s="29">
        <f t="shared" si="23"/>
        <v>-0.23144021996776332</v>
      </c>
      <c r="O122" s="29">
        <f t="shared" si="24"/>
        <v>-0.32499999999999996</v>
      </c>
      <c r="P122" s="29">
        <f t="shared" si="25"/>
        <v>-0.27132887899034897</v>
      </c>
    </row>
    <row r="123" spans="2:16" x14ac:dyDescent="0.2">
      <c r="B123" s="112"/>
      <c r="C123" s="101">
        <v>42758</v>
      </c>
      <c r="D123" s="103" t="s">
        <v>38</v>
      </c>
      <c r="E123" s="28">
        <f>Gmarket!E123+Auction!E123</f>
        <v>54971</v>
      </c>
      <c r="F123" s="28">
        <f>Gmarket!F123+Auction!F123</f>
        <v>837</v>
      </c>
      <c r="G123" s="28">
        <f>Gmarket!G123+Auction!G123</f>
        <v>146280</v>
      </c>
      <c r="H123" s="28">
        <f>Gmarket!H123+Auction!H123</f>
        <v>86</v>
      </c>
      <c r="I123" s="28">
        <f>Gmarket!I123+Auction!I123</f>
        <v>308400</v>
      </c>
      <c r="J123" s="29">
        <f t="shared" si="19"/>
        <v>0.10274790919952211</v>
      </c>
      <c r="K123" s="29">
        <f t="shared" si="20"/>
        <v>1.5226210183551327E-2</v>
      </c>
      <c r="L123" s="28">
        <f t="shared" si="21"/>
        <v>174.76702508960574</v>
      </c>
      <c r="M123" s="61">
        <f t="shared" si="22"/>
        <v>2.1082854799015585</v>
      </c>
      <c r="N123" s="29">
        <f t="shared" si="23"/>
        <v>-7.3121277404638141E-2</v>
      </c>
      <c r="O123" s="29">
        <f t="shared" si="24"/>
        <v>1.0975609756097562</v>
      </c>
      <c r="P123" s="29">
        <f t="shared" si="25"/>
        <v>0.23954983922829576</v>
      </c>
    </row>
    <row r="124" spans="2:16" ht="14.25" customHeight="1" x14ac:dyDescent="0.2">
      <c r="B124" s="112"/>
      <c r="C124" s="101">
        <v>42759</v>
      </c>
      <c r="D124" s="103" t="s">
        <v>40</v>
      </c>
      <c r="E124" s="28">
        <f>Gmarket!E124+Auction!E124</f>
        <v>38826</v>
      </c>
      <c r="F124" s="28">
        <f>Gmarket!F124+Auction!F124</f>
        <v>680</v>
      </c>
      <c r="G124" s="28">
        <f>Gmarket!G124+Auction!G124</f>
        <v>114990</v>
      </c>
      <c r="H124" s="28">
        <f>Gmarket!H124+Auction!H124</f>
        <v>18</v>
      </c>
      <c r="I124" s="28">
        <f>Gmarket!I124+Auction!I124</f>
        <v>170552</v>
      </c>
      <c r="J124" s="29">
        <f t="shared" si="19"/>
        <v>2.6470588235294117E-2</v>
      </c>
      <c r="K124" s="29">
        <f t="shared" si="20"/>
        <v>1.7514036985525165E-2</v>
      </c>
      <c r="L124" s="28">
        <f t="shared" si="21"/>
        <v>169.10294117647058</v>
      </c>
      <c r="M124" s="61">
        <f t="shared" si="22"/>
        <v>1.4831898425950083</v>
      </c>
      <c r="N124" s="29">
        <f t="shared" si="23"/>
        <v>-0.34993498784555377</v>
      </c>
      <c r="O124" s="29">
        <f t="shared" si="24"/>
        <v>-0.6</v>
      </c>
      <c r="P124" s="29">
        <f t="shared" si="25"/>
        <v>-0.55747215908501202</v>
      </c>
    </row>
    <row r="125" spans="2:16" x14ac:dyDescent="0.2">
      <c r="B125" s="112"/>
      <c r="C125" s="101">
        <v>42760</v>
      </c>
      <c r="D125" s="103" t="s">
        <v>41</v>
      </c>
      <c r="E125" s="28">
        <f>Gmarket!E125+Auction!E125</f>
        <v>42011</v>
      </c>
      <c r="F125" s="28">
        <f>Gmarket!F125+Auction!F125</f>
        <v>742</v>
      </c>
      <c r="G125" s="28">
        <f>Gmarket!G125+Auction!G125</f>
        <v>130450</v>
      </c>
      <c r="H125" s="28">
        <f>Gmarket!H125+Auction!H125</f>
        <v>22</v>
      </c>
      <c r="I125" s="28">
        <f>Gmarket!I125+Auction!I125</f>
        <v>159400</v>
      </c>
      <c r="J125" s="29">
        <f t="shared" si="19"/>
        <v>2.9649595687331536E-2</v>
      </c>
      <c r="K125" s="29">
        <f t="shared" si="20"/>
        <v>1.7662040894051559E-2</v>
      </c>
      <c r="L125" s="28">
        <f t="shared" si="21"/>
        <v>175.80862533692724</v>
      </c>
      <c r="M125" s="61">
        <f t="shared" si="22"/>
        <v>1.221924108853967</v>
      </c>
      <c r="N125" s="29">
        <f t="shared" si="23"/>
        <v>-0.24964049467932126</v>
      </c>
      <c r="O125" s="29">
        <f t="shared" si="24"/>
        <v>-0.76086956521739135</v>
      </c>
      <c r="P125" s="29">
        <f t="shared" si="25"/>
        <v>-0.62671187964853781</v>
      </c>
    </row>
    <row r="126" spans="2:16" x14ac:dyDescent="0.2">
      <c r="B126" s="112"/>
      <c r="C126" s="101">
        <v>42761</v>
      </c>
      <c r="D126" s="103" t="s">
        <v>42</v>
      </c>
      <c r="E126" s="28">
        <f>Gmarket!E126+Auction!E126</f>
        <v>37461</v>
      </c>
      <c r="F126" s="28">
        <f>Gmarket!F126+Auction!F126</f>
        <v>690</v>
      </c>
      <c r="G126" s="28">
        <f>Gmarket!G126+Auction!G126</f>
        <v>112720</v>
      </c>
      <c r="H126" s="28">
        <f>Gmarket!H126+Auction!H126</f>
        <v>16</v>
      </c>
      <c r="I126" s="28">
        <f>Gmarket!I126+Auction!I126</f>
        <v>160050</v>
      </c>
      <c r="J126" s="29">
        <f t="shared" si="19"/>
        <v>2.318840579710145E-2</v>
      </c>
      <c r="K126" s="29">
        <f t="shared" si="20"/>
        <v>1.8419155922159047E-2</v>
      </c>
      <c r="L126" s="28">
        <f t="shared" si="21"/>
        <v>163.36231884057972</v>
      </c>
      <c r="M126" s="61">
        <f t="shared" si="22"/>
        <v>1.419889992902768</v>
      </c>
      <c r="N126" s="29">
        <f t="shared" si="23"/>
        <v>-0.34651284132413473</v>
      </c>
      <c r="O126" s="29">
        <f t="shared" si="24"/>
        <v>-0.63636363636363635</v>
      </c>
      <c r="P126" s="29">
        <f t="shared" si="25"/>
        <v>-0.56054365733113676</v>
      </c>
    </row>
    <row r="127" spans="2:16" x14ac:dyDescent="0.2">
      <c r="B127" s="112"/>
      <c r="C127" s="101">
        <v>42762</v>
      </c>
      <c r="D127" s="103" t="s">
        <v>43</v>
      </c>
      <c r="E127" s="28">
        <f>Gmarket!E127+Auction!E127</f>
        <v>36078</v>
      </c>
      <c r="F127" s="28">
        <f>Gmarket!F127+Auction!F127</f>
        <v>620</v>
      </c>
      <c r="G127" s="28">
        <f>Gmarket!G127+Auction!G127</f>
        <v>107690</v>
      </c>
      <c r="H127" s="28">
        <f>Gmarket!H127+Auction!H127</f>
        <v>26</v>
      </c>
      <c r="I127" s="28">
        <f>Gmarket!I127+Auction!I127</f>
        <v>299100</v>
      </c>
      <c r="J127" s="29">
        <f t="shared" si="19"/>
        <v>4.1935483870967745E-2</v>
      </c>
      <c r="K127" s="29">
        <f t="shared" si="20"/>
        <v>1.7184988081379235E-2</v>
      </c>
      <c r="L127" s="28">
        <f t="shared" si="21"/>
        <v>173.69354838709677</v>
      </c>
      <c r="M127" s="61">
        <f t="shared" si="22"/>
        <v>2.7774166589284057</v>
      </c>
      <c r="N127" s="29">
        <f t="shared" si="23"/>
        <v>-0.2074041363067638</v>
      </c>
      <c r="O127" s="29">
        <f t="shared" si="24"/>
        <v>-0.44680851063829785</v>
      </c>
      <c r="P127" s="29">
        <f t="shared" si="25"/>
        <v>-0.17935632562350812</v>
      </c>
    </row>
    <row r="128" spans="2:16" x14ac:dyDescent="0.2">
      <c r="B128" s="112"/>
      <c r="C128" s="101">
        <v>42763</v>
      </c>
      <c r="D128" s="103" t="s">
        <v>44</v>
      </c>
      <c r="E128" s="28">
        <f>Gmarket!E128+Auction!E128</f>
        <v>41407</v>
      </c>
      <c r="F128" s="28">
        <f>Gmarket!F128+Auction!F128</f>
        <v>731</v>
      </c>
      <c r="G128" s="28">
        <f>Gmarket!G128+Auction!G128</f>
        <v>132520</v>
      </c>
      <c r="H128" s="28">
        <f>Gmarket!H128+Auction!H128</f>
        <v>41</v>
      </c>
      <c r="I128" s="28">
        <f>Gmarket!I128+Auction!I128</f>
        <v>207260</v>
      </c>
      <c r="J128" s="29">
        <f t="shared" si="19"/>
        <v>5.6087551299589603E-2</v>
      </c>
      <c r="K128" s="29">
        <f t="shared" si="20"/>
        <v>1.7654019851715892E-2</v>
      </c>
      <c r="L128" s="28">
        <f t="shared" si="21"/>
        <v>181.28590971272229</v>
      </c>
      <c r="M128" s="61">
        <f t="shared" si="22"/>
        <v>1.5639903410805915</v>
      </c>
      <c r="N128" s="29">
        <f t="shared" si="23"/>
        <v>-2.8730577543242486E-2</v>
      </c>
      <c r="O128" s="29">
        <f t="shared" si="24"/>
        <v>0.46428571428571419</v>
      </c>
      <c r="P128" s="29">
        <f t="shared" si="25"/>
        <v>-8.6920128640028183E-2</v>
      </c>
    </row>
    <row r="129" spans="2:16" x14ac:dyDescent="0.2">
      <c r="B129" s="112" t="s">
        <v>118</v>
      </c>
      <c r="C129" s="101">
        <v>42764</v>
      </c>
      <c r="D129" s="103" t="s">
        <v>45</v>
      </c>
      <c r="E129" s="28">
        <f>Gmarket!E129+Auction!E129</f>
        <v>61977</v>
      </c>
      <c r="F129" s="28">
        <f>Gmarket!F129+Auction!F129</f>
        <v>949</v>
      </c>
      <c r="G129" s="28">
        <f>Gmarket!G129+Auction!G129</f>
        <v>164760</v>
      </c>
      <c r="H129" s="28">
        <f>Gmarket!H129+Auction!H129</f>
        <v>32</v>
      </c>
      <c r="I129" s="28">
        <f>Gmarket!I129+Auction!I129</f>
        <v>134500</v>
      </c>
      <c r="J129" s="29">
        <f t="shared" si="19"/>
        <v>3.3719704952581663E-2</v>
      </c>
      <c r="K129" s="29">
        <f t="shared" si="20"/>
        <v>1.5312131919905771E-2</v>
      </c>
      <c r="L129" s="28">
        <f t="shared" si="21"/>
        <v>173.61433087460486</v>
      </c>
      <c r="M129" s="61">
        <f t="shared" si="22"/>
        <v>0.81633891721291574</v>
      </c>
      <c r="N129" s="29">
        <f t="shared" si="23"/>
        <v>1.6284233900814238E-2</v>
      </c>
      <c r="O129" s="29">
        <f t="shared" si="24"/>
        <v>0.18518518518518512</v>
      </c>
      <c r="P129" s="29">
        <f t="shared" si="25"/>
        <v>-0.45187056809845949</v>
      </c>
    </row>
    <row r="130" spans="2:16" x14ac:dyDescent="0.2">
      <c r="B130" s="112"/>
      <c r="C130" s="101">
        <v>42765</v>
      </c>
      <c r="D130" s="103" t="s">
        <v>38</v>
      </c>
      <c r="E130" s="28">
        <f>Gmarket!E130+Auction!E130</f>
        <v>59481</v>
      </c>
      <c r="F130" s="28">
        <f>Gmarket!F130+Auction!F130</f>
        <v>1080</v>
      </c>
      <c r="G130" s="28">
        <f>Gmarket!G130+Auction!G130</f>
        <v>199730</v>
      </c>
      <c r="H130" s="28">
        <f>Gmarket!H130+Auction!H130</f>
        <v>45</v>
      </c>
      <c r="I130" s="28">
        <f>Gmarket!I130+Auction!I130</f>
        <v>384224</v>
      </c>
      <c r="J130" s="29">
        <f>IFERROR(H130/F130,0)</f>
        <v>4.1666666666666664E-2</v>
      </c>
      <c r="K130" s="29">
        <f>IFERROR(F130/E130,0)</f>
        <v>1.8157058556513846E-2</v>
      </c>
      <c r="L130" s="28">
        <f>IFERROR(G130/F130,0)</f>
        <v>184.93518518518519</v>
      </c>
      <c r="M130" s="61">
        <f>IFERROR(I130/G130,0)</f>
        <v>1.9237170179742653</v>
      </c>
      <c r="N130" s="29">
        <f t="shared" ref="N130:P130" si="26">IFERROR(G130/G123-1,0)</f>
        <v>0.36539513262236811</v>
      </c>
      <c r="O130" s="29">
        <f t="shared" si="26"/>
        <v>-0.47674418604651159</v>
      </c>
      <c r="P130" s="29">
        <f t="shared" si="26"/>
        <v>0.24586251621271082</v>
      </c>
    </row>
    <row r="131" spans="2:16" x14ac:dyDescent="0.2">
      <c r="B131" s="112"/>
      <c r="C131" s="101">
        <v>42766</v>
      </c>
      <c r="D131" s="103" t="s">
        <v>40</v>
      </c>
      <c r="E131" s="93">
        <f>Gmarket!E131+Auction!E131</f>
        <v>70588</v>
      </c>
      <c r="F131" s="93">
        <f>Gmarket!F131+Auction!F131</f>
        <v>1235</v>
      </c>
      <c r="G131" s="93">
        <f>Gmarket!G131+Auction!G131</f>
        <v>200890</v>
      </c>
      <c r="H131" s="93">
        <f>Gmarket!H131+Auction!H131</f>
        <v>54</v>
      </c>
      <c r="I131" s="93">
        <f>Gmarket!I131+Auction!I131</f>
        <v>500440</v>
      </c>
      <c r="J131" s="94">
        <f>IFERROR(H131/F131,0)</f>
        <v>4.3724696356275301E-2</v>
      </c>
      <c r="K131" s="94">
        <f>IFERROR(F131/E131,0)</f>
        <v>1.7495891652972176E-2</v>
      </c>
      <c r="L131" s="93">
        <f>IFERROR(G131/F131,0)</f>
        <v>162.66396761133603</v>
      </c>
      <c r="M131" s="98">
        <f>IFERROR(I131/G131,0)</f>
        <v>2.4911145402956842</v>
      </c>
      <c r="N131" s="94">
        <f t="shared" ref="N131" si="27">IFERROR(G131/G124-1,0)</f>
        <v>0.74702148012870695</v>
      </c>
      <c r="O131" s="94">
        <f t="shared" ref="O131" si="28">IFERROR(H131/H124-1,0)</f>
        <v>2</v>
      </c>
      <c r="P131" s="94">
        <f t="shared" ref="P131" si="29">IFERROR(I131/I124-1,0)</f>
        <v>1.9342370655284018</v>
      </c>
    </row>
  </sheetData>
  <mergeCells count="18">
    <mergeCell ref="B2:P2"/>
    <mergeCell ref="C23:D23"/>
    <mergeCell ref="C24:D24"/>
    <mergeCell ref="C25:D25"/>
    <mergeCell ref="C26:D26"/>
    <mergeCell ref="C21:D21"/>
    <mergeCell ref="C22:D22"/>
    <mergeCell ref="C27:D27"/>
    <mergeCell ref="B31:P31"/>
    <mergeCell ref="B62:P62"/>
    <mergeCell ref="C99:D99"/>
    <mergeCell ref="C100:D100"/>
    <mergeCell ref="B99:B100"/>
    <mergeCell ref="B101:B107"/>
    <mergeCell ref="B108:B114"/>
    <mergeCell ref="B115:B121"/>
    <mergeCell ref="B122:B128"/>
    <mergeCell ref="B129:B131"/>
  </mergeCells>
  <phoneticPr fontId="2" type="noConversion"/>
  <pageMargins left="0.7" right="0.7" top="0.75" bottom="0.75" header="0.3" footer="0.3"/>
  <pageSetup paperSize="9" orientation="portrait" r:id="rId1"/>
  <ignoredErrors>
    <ignoredError sqref="E51:E57 K51:K57 J58 D5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P131"/>
  <sheetViews>
    <sheetView showGridLines="0" topLeftCell="A94" workbookViewId="0">
      <selection activeCell="I133" sqref="I133"/>
    </sheetView>
  </sheetViews>
  <sheetFormatPr baseColWidth="10" defaultColWidth="8.85546875" defaultRowHeight="13" x14ac:dyDescent="0.2"/>
  <cols>
    <col min="1" max="1" width="3.42578125" style="15" customWidth="1"/>
    <col min="2" max="2" width="8.85546875" style="15"/>
    <col min="3" max="3" width="10.140625" style="15" customWidth="1"/>
    <col min="4" max="4" width="9.42578125" style="15" bestFit="1" customWidth="1"/>
    <col min="5" max="5" width="11.42578125" style="15" bestFit="1" customWidth="1"/>
    <col min="6" max="6" width="9.140625" style="15" bestFit="1" customWidth="1"/>
    <col min="7" max="7" width="10.42578125" style="15" bestFit="1" customWidth="1"/>
    <col min="8" max="8" width="9.7109375" style="15" customWidth="1"/>
    <col min="9" max="9" width="10.42578125" style="15" bestFit="1" customWidth="1"/>
    <col min="10" max="10" width="12" style="15" bestFit="1" customWidth="1"/>
    <col min="11" max="11" width="8.85546875" style="15"/>
    <col min="12" max="12" width="11.42578125" style="15" customWidth="1"/>
    <col min="13" max="13" width="11.42578125" style="15" bestFit="1" customWidth="1"/>
    <col min="14" max="16" width="10.7109375" style="15" customWidth="1"/>
    <col min="17" max="17" width="10.140625" style="15" customWidth="1"/>
    <col min="18" max="16384" width="8.85546875" style="15"/>
  </cols>
  <sheetData>
    <row r="2" spans="2:16" ht="19" x14ac:dyDescent="0.2">
      <c r="B2" s="142" t="s">
        <v>58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4" spans="2:16" x14ac:dyDescent="0.2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2:16" x14ac:dyDescent="0.2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</row>
    <row r="6" spans="2:16" x14ac:dyDescent="0.2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2:16" x14ac:dyDescent="0.2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8" spans="2:16" x14ac:dyDescent="0.2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2:16" x14ac:dyDescent="0.2"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</row>
    <row r="10" spans="2:16" x14ac:dyDescent="0.2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</row>
    <row r="11" spans="2:16" x14ac:dyDescent="0.2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</row>
    <row r="12" spans="2:16" x14ac:dyDescent="0.2"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</row>
    <row r="13" spans="2:16" x14ac:dyDescent="0.2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1"/>
    </row>
    <row r="14" spans="2:16" x14ac:dyDescent="0.2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1"/>
    </row>
    <row r="15" spans="2:16" x14ac:dyDescent="0.2"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1"/>
    </row>
    <row r="16" spans="2:16" x14ac:dyDescent="0.2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1"/>
    </row>
    <row r="17" spans="2:16" x14ac:dyDescent="0.2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</row>
    <row r="18" spans="2:16" x14ac:dyDescent="0.2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</row>
    <row r="19" spans="2:16" x14ac:dyDescent="0.2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1" spans="2:16" x14ac:dyDescent="0.2">
      <c r="B21" s="89" t="s">
        <v>21</v>
      </c>
      <c r="C21" s="143" t="s">
        <v>22</v>
      </c>
      <c r="D21" s="143"/>
      <c r="E21" s="74" t="s">
        <v>85</v>
      </c>
      <c r="F21" s="74" t="s">
        <v>86</v>
      </c>
      <c r="G21" s="74" t="s">
        <v>88</v>
      </c>
      <c r="H21" s="74" t="s">
        <v>87</v>
      </c>
      <c r="I21" s="75" t="s">
        <v>92</v>
      </c>
      <c r="J21" s="86" t="s">
        <v>95</v>
      </c>
      <c r="K21" s="86" t="s">
        <v>96</v>
      </c>
      <c r="L21" s="86" t="s">
        <v>97</v>
      </c>
      <c r="M21" s="74" t="s">
        <v>89</v>
      </c>
      <c r="N21" s="75" t="s">
        <v>93</v>
      </c>
      <c r="O21" s="75" t="s">
        <v>90</v>
      </c>
      <c r="P21" s="75" t="s">
        <v>91</v>
      </c>
    </row>
    <row r="22" spans="2:16" x14ac:dyDescent="0.2">
      <c r="B22" s="100" t="s">
        <v>17</v>
      </c>
      <c r="C22" s="144"/>
      <c r="D22" s="144"/>
      <c r="E22" s="49">
        <f>SUM(E23:E27)</f>
        <v>883832</v>
      </c>
      <c r="F22" s="49">
        <f>SUM(F23:F27)</f>
        <v>16724</v>
      </c>
      <c r="G22" s="49">
        <f>SUM(G23:G27)</f>
        <v>3074080</v>
      </c>
      <c r="H22" s="49">
        <f>SUM(H23:H27)</f>
        <v>866</v>
      </c>
      <c r="I22" s="49">
        <f>SUM(I23:I27)</f>
        <v>6233450</v>
      </c>
      <c r="J22" s="39">
        <f t="shared" ref="J22:J27" si="0">IFERROR(H22/F22,0)</f>
        <v>5.178187036594116E-2</v>
      </c>
      <c r="K22" s="39">
        <f t="shared" ref="K22:L27" si="1">IFERROR(F22/E22,0)</f>
        <v>1.8922148100543996E-2</v>
      </c>
      <c r="L22" s="44">
        <f t="shared" si="1"/>
        <v>183.8124850514231</v>
      </c>
      <c r="M22" s="52">
        <f t="shared" ref="M22:M27" si="2">IFERROR(I22/G22,0)</f>
        <v>2.0277448862749181</v>
      </c>
      <c r="N22" s="51"/>
      <c r="O22" s="51"/>
      <c r="P22" s="51"/>
    </row>
    <row r="23" spans="2:16" x14ac:dyDescent="0.2">
      <c r="B23" s="103" t="s">
        <v>108</v>
      </c>
      <c r="C23" s="112" t="s">
        <v>103</v>
      </c>
      <c r="D23" s="112"/>
      <c r="E23" s="93">
        <f>SUM(E101:E104)</f>
        <v>128055</v>
      </c>
      <c r="F23" s="93">
        <f t="shared" ref="F23:I23" si="3">SUM(F101:F104)</f>
        <v>2747</v>
      </c>
      <c r="G23" s="93">
        <f t="shared" si="3"/>
        <v>577060</v>
      </c>
      <c r="H23" s="93">
        <f t="shared" si="3"/>
        <v>143</v>
      </c>
      <c r="I23" s="93">
        <f t="shared" si="3"/>
        <v>969210</v>
      </c>
      <c r="J23" s="94">
        <f t="shared" si="0"/>
        <v>5.2056789224608664E-2</v>
      </c>
      <c r="K23" s="94">
        <f t="shared" si="1"/>
        <v>2.1451719964077937E-2</v>
      </c>
      <c r="L23" s="93">
        <f t="shared" si="1"/>
        <v>210.06916636330541</v>
      </c>
      <c r="M23" s="45">
        <f t="shared" si="2"/>
        <v>1.679565383149066</v>
      </c>
      <c r="N23" s="27"/>
      <c r="O23" s="27"/>
      <c r="P23" s="27"/>
    </row>
    <row r="24" spans="2:16" x14ac:dyDescent="0.2">
      <c r="B24" s="103" t="s">
        <v>109</v>
      </c>
      <c r="C24" s="112" t="s">
        <v>104</v>
      </c>
      <c r="D24" s="112"/>
      <c r="E24" s="93">
        <f>SUM(E105:E111)</f>
        <v>177638</v>
      </c>
      <c r="F24" s="93">
        <f t="shared" ref="F24:I24" si="4">SUM(F105:F111)</f>
        <v>3250</v>
      </c>
      <c r="G24" s="93">
        <f t="shared" si="4"/>
        <v>613880</v>
      </c>
      <c r="H24" s="93">
        <f t="shared" si="4"/>
        <v>146</v>
      </c>
      <c r="I24" s="93">
        <f t="shared" si="4"/>
        <v>1293850</v>
      </c>
      <c r="J24" s="94">
        <f t="shared" si="0"/>
        <v>4.492307692307692E-2</v>
      </c>
      <c r="K24" s="94">
        <f t="shared" si="1"/>
        <v>1.8295634942973912E-2</v>
      </c>
      <c r="L24" s="93">
        <f t="shared" si="1"/>
        <v>188.88615384615386</v>
      </c>
      <c r="M24" s="45">
        <f t="shared" si="2"/>
        <v>2.1076594774222976</v>
      </c>
      <c r="N24" s="94">
        <f t="shared" ref="N24:P27" si="5">IFERROR(G24/G23-1,0)</f>
        <v>6.3806189997573926E-2</v>
      </c>
      <c r="O24" s="94">
        <f t="shared" si="5"/>
        <v>2.0979020979021046E-2</v>
      </c>
      <c r="P24" s="94">
        <f t="shared" si="5"/>
        <v>0.33495320931480288</v>
      </c>
    </row>
    <row r="25" spans="2:16" x14ac:dyDescent="0.2">
      <c r="B25" s="103" t="s">
        <v>110</v>
      </c>
      <c r="C25" s="112" t="s">
        <v>105</v>
      </c>
      <c r="D25" s="112"/>
      <c r="E25" s="93">
        <f>SUM(E112:E118)</f>
        <v>215914</v>
      </c>
      <c r="F25" s="93">
        <f t="shared" ref="F25:I25" si="6">SUM(F112:F118)</f>
        <v>3999</v>
      </c>
      <c r="G25" s="93">
        <f t="shared" si="6"/>
        <v>727630</v>
      </c>
      <c r="H25" s="93">
        <f t="shared" si="6"/>
        <v>230</v>
      </c>
      <c r="I25" s="93">
        <f t="shared" si="6"/>
        <v>1478530</v>
      </c>
      <c r="J25" s="94">
        <f t="shared" si="0"/>
        <v>5.7514378594648662E-2</v>
      </c>
      <c r="K25" s="94">
        <f t="shared" si="1"/>
        <v>1.8521263095491725E-2</v>
      </c>
      <c r="L25" s="93">
        <f t="shared" si="1"/>
        <v>181.95298824706177</v>
      </c>
      <c r="M25" s="45">
        <f t="shared" si="2"/>
        <v>2.0319805395599411</v>
      </c>
      <c r="N25" s="94">
        <f t="shared" si="5"/>
        <v>0.18529680067765697</v>
      </c>
      <c r="O25" s="94">
        <f t="shared" si="5"/>
        <v>0.57534246575342474</v>
      </c>
      <c r="P25" s="94">
        <f t="shared" si="5"/>
        <v>0.1427367932913397</v>
      </c>
    </row>
    <row r="26" spans="2:16" x14ac:dyDescent="0.2">
      <c r="B26" s="103" t="s">
        <v>111</v>
      </c>
      <c r="C26" s="112" t="s">
        <v>106</v>
      </c>
      <c r="D26" s="112"/>
      <c r="E26" s="93">
        <f>SUM(E119:E125)</f>
        <v>197310</v>
      </c>
      <c r="F26" s="93">
        <f t="shared" ref="F26:I26" si="7">SUM(F119:F125)</f>
        <v>3617</v>
      </c>
      <c r="G26" s="93">
        <f t="shared" si="7"/>
        <v>623870</v>
      </c>
      <c r="H26" s="93">
        <f t="shared" si="7"/>
        <v>210</v>
      </c>
      <c r="I26" s="93">
        <f t="shared" si="7"/>
        <v>1427650</v>
      </c>
      <c r="J26" s="94">
        <f t="shared" si="0"/>
        <v>5.8059165053912079E-2</v>
      </c>
      <c r="K26" s="94">
        <f t="shared" si="1"/>
        <v>1.8331559474937916E-2</v>
      </c>
      <c r="L26" s="93">
        <f t="shared" si="1"/>
        <v>172.48272048659109</v>
      </c>
      <c r="M26" s="45">
        <f t="shared" si="2"/>
        <v>2.2883773863144565</v>
      </c>
      <c r="N26" s="94">
        <f t="shared" si="5"/>
        <v>-0.14259994777565521</v>
      </c>
      <c r="O26" s="94">
        <f t="shared" si="5"/>
        <v>-8.6956521739130488E-2</v>
      </c>
      <c r="P26" s="94">
        <f t="shared" si="5"/>
        <v>-3.4412558419511297E-2</v>
      </c>
    </row>
    <row r="27" spans="2:16" x14ac:dyDescent="0.2">
      <c r="B27" s="103" t="s">
        <v>112</v>
      </c>
      <c r="C27" s="112" t="s">
        <v>107</v>
      </c>
      <c r="D27" s="112"/>
      <c r="E27" s="93">
        <f>SUM(E126:E131)</f>
        <v>164915</v>
      </c>
      <c r="F27" s="93">
        <f t="shared" ref="F27:I27" si="8">SUM(F126:F131)</f>
        <v>3111</v>
      </c>
      <c r="G27" s="93">
        <f t="shared" si="8"/>
        <v>531640</v>
      </c>
      <c r="H27" s="93">
        <f t="shared" si="8"/>
        <v>137</v>
      </c>
      <c r="I27" s="93">
        <f t="shared" si="8"/>
        <v>1064210</v>
      </c>
      <c r="J27" s="94">
        <f t="shared" si="0"/>
        <v>4.4037287045965927E-2</v>
      </c>
      <c r="K27" s="94">
        <f t="shared" si="1"/>
        <v>1.8864263408422521E-2</v>
      </c>
      <c r="L27" s="93">
        <f t="shared" si="1"/>
        <v>170.89038894246224</v>
      </c>
      <c r="M27" s="45">
        <f t="shared" si="2"/>
        <v>2.0017493040403282</v>
      </c>
      <c r="N27" s="94">
        <f t="shared" si="5"/>
        <v>-0.14783528619744501</v>
      </c>
      <c r="O27" s="94">
        <f t="shared" si="5"/>
        <v>-0.34761904761904761</v>
      </c>
      <c r="P27" s="94">
        <f t="shared" si="5"/>
        <v>-0.25457219906839912</v>
      </c>
    </row>
    <row r="28" spans="2:16" x14ac:dyDescent="0.2">
      <c r="B28" s="69"/>
      <c r="C28" s="69"/>
      <c r="D28" s="69"/>
      <c r="E28" s="70"/>
      <c r="F28" s="70"/>
      <c r="G28" s="71"/>
      <c r="H28" s="72"/>
      <c r="I28" s="71"/>
      <c r="J28" s="70"/>
      <c r="K28" s="71"/>
      <c r="L28" s="70"/>
      <c r="M28" s="71"/>
      <c r="N28" s="70"/>
      <c r="O28" s="71"/>
      <c r="P28" s="73"/>
    </row>
    <row r="29" spans="2:16" ht="15" x14ac:dyDescent="0.2">
      <c r="B29" s="25" t="s">
        <v>26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0"/>
      <c r="O29" s="20"/>
      <c r="P29" s="20"/>
    </row>
    <row r="30" spans="2:16" ht="6.75" customHeight="1" thickBot="1" x14ac:dyDescent="0.25"/>
    <row r="31" spans="2:16" x14ac:dyDescent="0.2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</row>
    <row r="32" spans="2:16" x14ac:dyDescent="0.2"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</row>
    <row r="33" spans="2:16" x14ac:dyDescent="0.2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1"/>
    </row>
    <row r="34" spans="2:16" x14ac:dyDescent="0.2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1"/>
    </row>
    <row r="35" spans="2:16" x14ac:dyDescent="0.2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1"/>
    </row>
    <row r="36" spans="2:16" x14ac:dyDescent="0.2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1"/>
    </row>
    <row r="37" spans="2:16" x14ac:dyDescent="0.2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</row>
    <row r="38" spans="2:16" x14ac:dyDescent="0.2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1"/>
    </row>
    <row r="39" spans="2:16" x14ac:dyDescent="0.2"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1"/>
    </row>
    <row r="40" spans="2:16" x14ac:dyDescent="0.2"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1"/>
    </row>
    <row r="41" spans="2:16" x14ac:dyDescent="0.2"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1"/>
    </row>
    <row r="42" spans="2:16" x14ac:dyDescent="0.2"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</row>
    <row r="43" spans="2:16" x14ac:dyDescent="0.2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</row>
    <row r="44" spans="2:16" x14ac:dyDescent="0.2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1"/>
    </row>
    <row r="45" spans="2:16" x14ac:dyDescent="0.2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1"/>
    </row>
    <row r="46" spans="2:16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</row>
    <row r="47" spans="2:16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1"/>
    </row>
    <row r="48" spans="2:16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4"/>
    </row>
    <row r="50" spans="1:16" x14ac:dyDescent="0.2">
      <c r="B50" s="26" t="s">
        <v>27</v>
      </c>
      <c r="C50" s="26" t="s">
        <v>29</v>
      </c>
      <c r="D50" s="26" t="s">
        <v>28</v>
      </c>
      <c r="E50" s="26" t="s">
        <v>30</v>
      </c>
      <c r="F50" s="26" t="s">
        <v>31</v>
      </c>
      <c r="G50" s="26" t="s">
        <v>96</v>
      </c>
      <c r="H50" s="26" t="s">
        <v>97</v>
      </c>
      <c r="I50" s="26" t="s">
        <v>32</v>
      </c>
      <c r="J50" s="26" t="s">
        <v>33</v>
      </c>
      <c r="K50" s="26" t="s">
        <v>34</v>
      </c>
      <c r="L50" s="26" t="s">
        <v>35</v>
      </c>
      <c r="M50" s="26" t="s">
        <v>95</v>
      </c>
      <c r="N50" s="26" t="s">
        <v>36</v>
      </c>
      <c r="O50" s="26" t="s">
        <v>37</v>
      </c>
      <c r="P50" s="60" t="s">
        <v>15</v>
      </c>
    </row>
    <row r="51" spans="1:16" x14ac:dyDescent="0.2">
      <c r="B51" s="54" t="s">
        <v>39</v>
      </c>
      <c r="C51" s="28">
        <f t="shared" ref="C51:C57" si="9">SUMIF($D$101:$D$998,$B$51:$B$57,$E$101:$E$998)</f>
        <v>145475</v>
      </c>
      <c r="D51" s="28">
        <f>C51/COUNTIF($D$101:$D$129,$B$51:$B$57)</f>
        <v>36368.75</v>
      </c>
      <c r="E51" s="28">
        <f t="shared" ref="E51:E57" ca="1" si="10">SUMIF($D$101:$D$998,$B$51:$B$57,$F$101:$F$472)</f>
        <v>2829</v>
      </c>
      <c r="F51" s="28">
        <f t="shared" ref="F51:F57" ca="1" si="11">E51/COUNTIF($D$101:$D$129,$B$51:$B$57)</f>
        <v>707.25</v>
      </c>
      <c r="G51" s="29">
        <f ca="1">IFERROR(E51/C51,0)</f>
        <v>1.9446640316205535E-2</v>
      </c>
      <c r="H51" s="28">
        <f ca="1">IFERROR(I51/E51,0)</f>
        <v>192.65818310357017</v>
      </c>
      <c r="I51" s="28">
        <f t="shared" ref="I51:I57" si="12">SUMIF($D$101:$D$998,$B$51:$B$57,$G$101:$G$998)</f>
        <v>545030</v>
      </c>
      <c r="J51" s="28">
        <f t="shared" ref="J51:J57" si="13">I51/COUNTIF($D$101:$D$129,$B$51:$B$57)</f>
        <v>136257.5</v>
      </c>
      <c r="K51" s="28">
        <f t="shared" ref="K51:K57" si="14">SUMIF($D$101:$D$998,$B$51:$B$57,$H$101:$H$998)</f>
        <v>180</v>
      </c>
      <c r="L51" s="28">
        <f t="shared" ref="L51:L57" si="15">K51/COUNTIF($D$101:$D$129,$B$51:$B$57)</f>
        <v>45</v>
      </c>
      <c r="M51" s="29">
        <f ca="1">IFERROR(K51/E51,0)</f>
        <v>6.362672322375397E-2</v>
      </c>
      <c r="N51" s="28">
        <f t="shared" ref="N51:N57" si="16">SUMIF($D$101:$D$998,$B$51:$B$57,$I$101:$I$998)</f>
        <v>1066950</v>
      </c>
      <c r="O51" s="28">
        <f t="shared" ref="O51:O57" si="17">N51/COUNTIF($D$101:$D$129,$B$51:$B$57)</f>
        <v>266737.5</v>
      </c>
      <c r="P51" s="61">
        <f>IFERROR(N51/I51,0)</f>
        <v>1.9575986642937087</v>
      </c>
    </row>
    <row r="52" spans="1:16" x14ac:dyDescent="0.2">
      <c r="B52" s="54" t="s">
        <v>40</v>
      </c>
      <c r="C52" s="28">
        <f t="shared" si="9"/>
        <v>170159</v>
      </c>
      <c r="D52" s="28">
        <f t="shared" ref="D52:D57" si="18">C52/COUNTIF($D$101:$D$129,$B$51:$B$57)</f>
        <v>42539.75</v>
      </c>
      <c r="E52" s="28">
        <f t="shared" ca="1" si="10"/>
        <v>3117</v>
      </c>
      <c r="F52" s="28">
        <f t="shared" ca="1" si="11"/>
        <v>779.25</v>
      </c>
      <c r="G52" s="29">
        <f t="shared" ref="G52:G58" ca="1" si="19">IFERROR(E52/C52,0)</f>
        <v>1.8318161249184586E-2</v>
      </c>
      <c r="H52" s="28">
        <f t="shared" ref="H52:H58" ca="1" si="20">IFERROR(I52/E52,0)</f>
        <v>182.75264677574592</v>
      </c>
      <c r="I52" s="28">
        <f t="shared" si="12"/>
        <v>569640</v>
      </c>
      <c r="J52" s="28">
        <f t="shared" si="13"/>
        <v>142410</v>
      </c>
      <c r="K52" s="28">
        <f t="shared" si="14"/>
        <v>144</v>
      </c>
      <c r="L52" s="28">
        <f t="shared" si="15"/>
        <v>36</v>
      </c>
      <c r="M52" s="29">
        <f t="shared" ref="M52:M58" ca="1" si="21">IFERROR(K52/E52,0)</f>
        <v>4.6198267564966311E-2</v>
      </c>
      <c r="N52" s="28">
        <f t="shared" si="16"/>
        <v>1279800</v>
      </c>
      <c r="O52" s="28">
        <f t="shared" si="17"/>
        <v>319950</v>
      </c>
      <c r="P52" s="61">
        <f t="shared" ref="P52:P58" si="22">IFERROR(N52/I52,0)</f>
        <v>2.2466821150200125</v>
      </c>
    </row>
    <row r="53" spans="1:16" x14ac:dyDescent="0.2">
      <c r="B53" s="54" t="s">
        <v>41</v>
      </c>
      <c r="C53" s="28">
        <f t="shared" si="9"/>
        <v>121633</v>
      </c>
      <c r="D53" s="28">
        <f t="shared" si="18"/>
        <v>30408.25</v>
      </c>
      <c r="E53" s="28">
        <f t="shared" ca="1" si="10"/>
        <v>2348</v>
      </c>
      <c r="F53" s="28">
        <f t="shared" ca="1" si="11"/>
        <v>587</v>
      </c>
      <c r="G53" s="29">
        <f t="shared" ca="1" si="19"/>
        <v>1.9303971783973098E-2</v>
      </c>
      <c r="H53" s="28">
        <f t="shared" ca="1" si="20"/>
        <v>182.60647359454856</v>
      </c>
      <c r="I53" s="28">
        <f t="shared" si="12"/>
        <v>428760</v>
      </c>
      <c r="J53" s="28">
        <f t="shared" si="13"/>
        <v>107190</v>
      </c>
      <c r="K53" s="28">
        <f t="shared" si="14"/>
        <v>172</v>
      </c>
      <c r="L53" s="28">
        <f t="shared" si="15"/>
        <v>43</v>
      </c>
      <c r="M53" s="29">
        <f t="shared" ca="1" si="21"/>
        <v>7.3253833049403749E-2</v>
      </c>
      <c r="N53" s="28">
        <f t="shared" si="16"/>
        <v>815880</v>
      </c>
      <c r="O53" s="28">
        <f t="shared" si="17"/>
        <v>203970</v>
      </c>
      <c r="P53" s="61">
        <f t="shared" si="22"/>
        <v>1.9028827315980967</v>
      </c>
    </row>
    <row r="54" spans="1:16" x14ac:dyDescent="0.2">
      <c r="B54" s="54" t="s">
        <v>42</v>
      </c>
      <c r="C54" s="28">
        <f t="shared" si="9"/>
        <v>114183</v>
      </c>
      <c r="D54" s="28">
        <f t="shared" si="18"/>
        <v>28545.75</v>
      </c>
      <c r="E54" s="28">
        <f t="shared" ca="1" si="10"/>
        <v>2119</v>
      </c>
      <c r="F54" s="28">
        <f t="shared" ca="1" si="11"/>
        <v>529.75</v>
      </c>
      <c r="G54" s="29">
        <f t="shared" ca="1" si="19"/>
        <v>1.8557928938633596E-2</v>
      </c>
      <c r="H54" s="28">
        <f t="shared" ca="1" si="20"/>
        <v>178.57008022652195</v>
      </c>
      <c r="I54" s="28">
        <f t="shared" si="12"/>
        <v>378390</v>
      </c>
      <c r="J54" s="28">
        <f t="shared" si="13"/>
        <v>94597.5</v>
      </c>
      <c r="K54" s="28">
        <f t="shared" si="14"/>
        <v>97</v>
      </c>
      <c r="L54" s="28">
        <f t="shared" si="15"/>
        <v>24.25</v>
      </c>
      <c r="M54" s="29">
        <f t="shared" ca="1" si="21"/>
        <v>4.5776309579990564E-2</v>
      </c>
      <c r="N54" s="28">
        <f t="shared" si="16"/>
        <v>971860</v>
      </c>
      <c r="O54" s="28">
        <f t="shared" si="17"/>
        <v>242965</v>
      </c>
      <c r="P54" s="61">
        <f t="shared" si="22"/>
        <v>2.5684082560321362</v>
      </c>
    </row>
    <row r="55" spans="1:16" x14ac:dyDescent="0.2">
      <c r="B55" s="54" t="s">
        <v>43</v>
      </c>
      <c r="C55" s="28">
        <f t="shared" si="9"/>
        <v>96492</v>
      </c>
      <c r="D55" s="28">
        <f t="shared" si="18"/>
        <v>24123</v>
      </c>
      <c r="E55" s="28">
        <f t="shared" ca="1" si="10"/>
        <v>1717</v>
      </c>
      <c r="F55" s="28">
        <f t="shared" ca="1" si="11"/>
        <v>429.25</v>
      </c>
      <c r="G55" s="29">
        <f t="shared" ca="1" si="19"/>
        <v>1.7794221282593375E-2</v>
      </c>
      <c r="H55" s="28">
        <f t="shared" ca="1" si="20"/>
        <v>178.08969132207338</v>
      </c>
      <c r="I55" s="28">
        <f t="shared" si="12"/>
        <v>305780</v>
      </c>
      <c r="J55" s="28">
        <f t="shared" si="13"/>
        <v>76445</v>
      </c>
      <c r="K55" s="28">
        <f t="shared" si="14"/>
        <v>72</v>
      </c>
      <c r="L55" s="28">
        <f t="shared" si="15"/>
        <v>18</v>
      </c>
      <c r="M55" s="29">
        <f t="shared" ca="1" si="21"/>
        <v>4.1933605125218404E-2</v>
      </c>
      <c r="N55" s="28">
        <f t="shared" si="16"/>
        <v>682100</v>
      </c>
      <c r="O55" s="28">
        <f t="shared" si="17"/>
        <v>170525</v>
      </c>
      <c r="P55" s="61">
        <f t="shared" si="22"/>
        <v>2.2306887304598075</v>
      </c>
    </row>
    <row r="56" spans="1:16" x14ac:dyDescent="0.2">
      <c r="B56" s="54" t="s">
        <v>44</v>
      </c>
      <c r="C56" s="28">
        <f t="shared" si="9"/>
        <v>94373</v>
      </c>
      <c r="D56" s="28">
        <f t="shared" si="18"/>
        <v>23593.25</v>
      </c>
      <c r="E56" s="28">
        <f t="shared" ca="1" si="10"/>
        <v>1775</v>
      </c>
      <c r="F56" s="28">
        <f t="shared" ca="1" si="11"/>
        <v>443.75</v>
      </c>
      <c r="G56" s="29">
        <f t="shared" ca="1" si="19"/>
        <v>1.8808345607324129E-2</v>
      </c>
      <c r="H56" s="28">
        <f t="shared" ca="1" si="20"/>
        <v>174.87887323943661</v>
      </c>
      <c r="I56" s="28">
        <f t="shared" si="12"/>
        <v>310410</v>
      </c>
      <c r="J56" s="28">
        <f t="shared" si="13"/>
        <v>77602.5</v>
      </c>
      <c r="K56" s="28">
        <f t="shared" si="14"/>
        <v>94</v>
      </c>
      <c r="L56" s="28">
        <f t="shared" si="15"/>
        <v>23.5</v>
      </c>
      <c r="M56" s="29">
        <f t="shared" ca="1" si="21"/>
        <v>5.295774647887324E-2</v>
      </c>
      <c r="N56" s="28">
        <f t="shared" si="16"/>
        <v>663850</v>
      </c>
      <c r="O56" s="28">
        <f t="shared" si="17"/>
        <v>165962.5</v>
      </c>
      <c r="P56" s="61">
        <f t="shared" si="22"/>
        <v>2.138623111368835</v>
      </c>
    </row>
    <row r="57" spans="1:16" x14ac:dyDescent="0.2">
      <c r="B57" s="54" t="s">
        <v>45</v>
      </c>
      <c r="C57" s="28">
        <f t="shared" si="9"/>
        <v>141517</v>
      </c>
      <c r="D57" s="28">
        <f t="shared" si="18"/>
        <v>28303.4</v>
      </c>
      <c r="E57" s="28">
        <f t="shared" ca="1" si="10"/>
        <v>2819</v>
      </c>
      <c r="F57" s="28">
        <f t="shared" ca="1" si="11"/>
        <v>563.79999999999995</v>
      </c>
      <c r="G57" s="29">
        <f t="shared" ca="1" si="19"/>
        <v>1.9919868284375728E-2</v>
      </c>
      <c r="H57" s="28">
        <f t="shared" ca="1" si="20"/>
        <v>190.16317843206812</v>
      </c>
      <c r="I57" s="28">
        <f t="shared" si="12"/>
        <v>536070</v>
      </c>
      <c r="J57" s="28">
        <f t="shared" si="13"/>
        <v>107214</v>
      </c>
      <c r="K57" s="28">
        <f t="shared" si="14"/>
        <v>107</v>
      </c>
      <c r="L57" s="28">
        <f t="shared" si="15"/>
        <v>21.4</v>
      </c>
      <c r="M57" s="29">
        <f t="shared" ca="1" si="21"/>
        <v>3.7956722241929759E-2</v>
      </c>
      <c r="N57" s="28">
        <f t="shared" si="16"/>
        <v>753010</v>
      </c>
      <c r="O57" s="28">
        <f t="shared" si="17"/>
        <v>150602</v>
      </c>
      <c r="P57" s="61">
        <f t="shared" si="22"/>
        <v>1.4046859551924189</v>
      </c>
    </row>
    <row r="58" spans="1:16" x14ac:dyDescent="0.2">
      <c r="A58" s="78">
        <f>COUNTA(C101:C1048576)</f>
        <v>31</v>
      </c>
      <c r="B58" s="40" t="s">
        <v>17</v>
      </c>
      <c r="C58" s="41">
        <f>SUM(C51:C57)</f>
        <v>883832</v>
      </c>
      <c r="D58" s="42">
        <f>C58/A58</f>
        <v>28510.709677419356</v>
      </c>
      <c r="E58" s="41">
        <f ca="1">SUM(E51:E57)</f>
        <v>16724</v>
      </c>
      <c r="F58" s="42">
        <f ca="1">E58/A58</f>
        <v>539.48387096774195</v>
      </c>
      <c r="G58" s="43">
        <f t="shared" ca="1" si="19"/>
        <v>1.8922148100543996E-2</v>
      </c>
      <c r="H58" s="42">
        <f t="shared" ca="1" si="20"/>
        <v>183.8124850514231</v>
      </c>
      <c r="I58" s="41">
        <f>SUM(I51:I57)</f>
        <v>3074080</v>
      </c>
      <c r="J58" s="42">
        <f>I58/A58</f>
        <v>99163.870967741939</v>
      </c>
      <c r="K58" s="41">
        <f>SUM(K51:K57)</f>
        <v>866</v>
      </c>
      <c r="L58" s="42">
        <f>K58/A58</f>
        <v>27.93548387096774</v>
      </c>
      <c r="M58" s="43">
        <f t="shared" ca="1" si="21"/>
        <v>5.178187036594116E-2</v>
      </c>
      <c r="N58" s="41">
        <f>SUM(N51:N57)</f>
        <v>6233450</v>
      </c>
      <c r="O58" s="42">
        <f>N58/A58</f>
        <v>201079.03225806452</v>
      </c>
      <c r="P58" s="59">
        <f t="shared" si="22"/>
        <v>2.0277448862749181</v>
      </c>
    </row>
    <row r="60" spans="1:16" ht="15" x14ac:dyDescent="0.2">
      <c r="B60" s="25" t="s">
        <v>46</v>
      </c>
    </row>
    <row r="61" spans="1:16" ht="4.5" customHeight="1" thickBot="1" x14ac:dyDescent="0.25"/>
    <row r="62" spans="1:16" x14ac:dyDescent="0.2"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</row>
    <row r="63" spans="1:16" x14ac:dyDescent="0.2"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</row>
    <row r="64" spans="1:16" x14ac:dyDescent="0.2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1"/>
    </row>
    <row r="65" spans="2:16" x14ac:dyDescent="0.2"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1"/>
    </row>
    <row r="66" spans="2:16" x14ac:dyDescent="0.2"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1"/>
    </row>
    <row r="67" spans="2:16" x14ac:dyDescent="0.2"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1"/>
    </row>
    <row r="68" spans="2:16" x14ac:dyDescent="0.2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1"/>
    </row>
    <row r="69" spans="2:16" x14ac:dyDescent="0.2"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1"/>
    </row>
    <row r="70" spans="2:16" x14ac:dyDescent="0.2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1"/>
    </row>
    <row r="71" spans="2:16" x14ac:dyDescent="0.2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1"/>
    </row>
    <row r="72" spans="2:16" x14ac:dyDescent="0.2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1"/>
    </row>
    <row r="73" spans="2:16" x14ac:dyDescent="0.2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1"/>
    </row>
    <row r="74" spans="2:16" x14ac:dyDescent="0.2"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1"/>
    </row>
    <row r="75" spans="2:16" x14ac:dyDescent="0.2"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1"/>
    </row>
    <row r="76" spans="2:16" x14ac:dyDescent="0.2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1"/>
    </row>
    <row r="77" spans="2:16" x14ac:dyDescent="0.2"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1"/>
    </row>
    <row r="78" spans="2:16" x14ac:dyDescent="0.2"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1"/>
    </row>
    <row r="79" spans="2:16" x14ac:dyDescent="0.2"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4"/>
    </row>
    <row r="81" spans="2:16" x14ac:dyDescent="0.2">
      <c r="B81" s="1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</row>
    <row r="82" spans="2:16" x14ac:dyDescent="0.2"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1"/>
    </row>
    <row r="83" spans="2:16" x14ac:dyDescent="0.2"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1"/>
    </row>
    <row r="84" spans="2:16" x14ac:dyDescent="0.2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1"/>
    </row>
    <row r="85" spans="2:16" x14ac:dyDescent="0.2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1"/>
    </row>
    <row r="86" spans="2:16" x14ac:dyDescent="0.2"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1"/>
    </row>
    <row r="87" spans="2:16" x14ac:dyDescent="0.2"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1"/>
    </row>
    <row r="88" spans="2:16" x14ac:dyDescent="0.2"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1"/>
    </row>
    <row r="89" spans="2:16" x14ac:dyDescent="0.2"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1"/>
    </row>
    <row r="90" spans="2:16" x14ac:dyDescent="0.2">
      <c r="B90" s="1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1"/>
    </row>
    <row r="91" spans="2:16" x14ac:dyDescent="0.2">
      <c r="B91" s="1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1"/>
    </row>
    <row r="92" spans="2:16" x14ac:dyDescent="0.2">
      <c r="B92" s="1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1"/>
    </row>
    <row r="93" spans="2:16" x14ac:dyDescent="0.2">
      <c r="B93" s="19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1"/>
    </row>
    <row r="94" spans="2:16" x14ac:dyDescent="0.2"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1"/>
    </row>
    <row r="95" spans="2:16" x14ac:dyDescent="0.2"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1"/>
    </row>
    <row r="96" spans="2:16" x14ac:dyDescent="0.2"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1"/>
    </row>
    <row r="97" spans="2:16" x14ac:dyDescent="0.2"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4"/>
    </row>
    <row r="99" spans="2:16" x14ac:dyDescent="0.2">
      <c r="B99" s="145" t="s">
        <v>21</v>
      </c>
      <c r="C99" s="139" t="s">
        <v>22</v>
      </c>
      <c r="D99" s="145"/>
      <c r="E99" s="79" t="s">
        <v>23</v>
      </c>
      <c r="F99" s="79" t="s">
        <v>24</v>
      </c>
      <c r="G99" s="79" t="s">
        <v>25</v>
      </c>
      <c r="H99" s="79" t="s">
        <v>14</v>
      </c>
      <c r="I99" s="79" t="s">
        <v>16</v>
      </c>
      <c r="J99" s="85" t="s">
        <v>95</v>
      </c>
      <c r="K99" s="85" t="s">
        <v>96</v>
      </c>
      <c r="L99" s="85" t="s">
        <v>97</v>
      </c>
      <c r="M99" s="80" t="s">
        <v>15</v>
      </c>
      <c r="N99" s="79" t="s">
        <v>64</v>
      </c>
      <c r="O99" s="79" t="s">
        <v>65</v>
      </c>
      <c r="P99" s="79" t="s">
        <v>66</v>
      </c>
    </row>
    <row r="100" spans="2:16" x14ac:dyDescent="0.2">
      <c r="B100" s="145"/>
      <c r="C100" s="139" t="s">
        <v>47</v>
      </c>
      <c r="D100" s="145"/>
      <c r="E100" s="44">
        <f>SUM(E101:E131)</f>
        <v>883832</v>
      </c>
      <c r="F100" s="95">
        <f t="shared" ref="F100:I100" si="23">SUM(F101:F131)</f>
        <v>16724</v>
      </c>
      <c r="G100" s="95">
        <f t="shared" si="23"/>
        <v>3074080</v>
      </c>
      <c r="H100" s="95">
        <f t="shared" si="23"/>
        <v>866</v>
      </c>
      <c r="I100" s="95">
        <f t="shared" si="23"/>
        <v>6233450</v>
      </c>
      <c r="J100" s="39">
        <f t="shared" ref="J100:J129" si="24">IFERROR(H100/F100,0)</f>
        <v>5.178187036594116E-2</v>
      </c>
      <c r="K100" s="39">
        <f t="shared" ref="K100:K129" si="25">IFERROR(F100/E100,0)</f>
        <v>1.8922148100543996E-2</v>
      </c>
      <c r="L100" s="44">
        <f t="shared" ref="L100:L129" si="26">IFERROR(G100/F100,0)</f>
        <v>183.8124850514231</v>
      </c>
      <c r="M100" s="81">
        <f t="shared" ref="M100:M129" si="27">IFERROR(I100/G100,0)</f>
        <v>2.0277448862749181</v>
      </c>
      <c r="N100" s="29" t="s">
        <v>67</v>
      </c>
      <c r="O100" s="29" t="s">
        <v>67</v>
      </c>
      <c r="P100" s="29" t="s">
        <v>67</v>
      </c>
    </row>
    <row r="101" spans="2:16" x14ac:dyDescent="0.2">
      <c r="B101" s="112" t="s">
        <v>114</v>
      </c>
      <c r="C101" s="101">
        <v>42736</v>
      </c>
      <c r="D101" s="103" t="s">
        <v>113</v>
      </c>
      <c r="E101" s="93">
        <v>27786</v>
      </c>
      <c r="F101" s="93">
        <v>678</v>
      </c>
      <c r="G101" s="93">
        <v>151250</v>
      </c>
      <c r="H101" s="93">
        <v>34</v>
      </c>
      <c r="I101" s="93">
        <v>242550</v>
      </c>
      <c r="J101" s="29">
        <f t="shared" si="24"/>
        <v>5.0147492625368731E-2</v>
      </c>
      <c r="K101" s="29">
        <f t="shared" si="25"/>
        <v>2.440077736989851E-2</v>
      </c>
      <c r="L101" s="28">
        <f t="shared" si="26"/>
        <v>223.08259587020649</v>
      </c>
      <c r="M101" s="82">
        <f t="shared" si="27"/>
        <v>1.6036363636363635</v>
      </c>
      <c r="N101" s="29" t="s">
        <v>67</v>
      </c>
      <c r="O101" s="29" t="s">
        <v>67</v>
      </c>
      <c r="P101" s="29" t="s">
        <v>67</v>
      </c>
    </row>
    <row r="102" spans="2:16" x14ac:dyDescent="0.2">
      <c r="B102" s="112"/>
      <c r="C102" s="101">
        <v>42737</v>
      </c>
      <c r="D102" s="103" t="s">
        <v>38</v>
      </c>
      <c r="E102" s="93">
        <v>36214</v>
      </c>
      <c r="F102" s="93">
        <v>843</v>
      </c>
      <c r="G102" s="93">
        <v>186310</v>
      </c>
      <c r="H102" s="93">
        <v>27</v>
      </c>
      <c r="I102" s="93">
        <v>234800</v>
      </c>
      <c r="J102" s="29">
        <f t="shared" si="24"/>
        <v>3.2028469750889681E-2</v>
      </c>
      <c r="K102" s="29">
        <f t="shared" si="25"/>
        <v>2.3278290164024964E-2</v>
      </c>
      <c r="L102" s="28">
        <f t="shared" si="26"/>
        <v>221.00830367734281</v>
      </c>
      <c r="M102" s="82">
        <f t="shared" si="27"/>
        <v>1.260265149482046</v>
      </c>
      <c r="N102" s="29" t="s">
        <v>67</v>
      </c>
      <c r="O102" s="29" t="s">
        <v>67</v>
      </c>
      <c r="P102" s="29" t="s">
        <v>67</v>
      </c>
    </row>
    <row r="103" spans="2:16" x14ac:dyDescent="0.2">
      <c r="B103" s="112"/>
      <c r="C103" s="101">
        <v>42738</v>
      </c>
      <c r="D103" s="103" t="s">
        <v>40</v>
      </c>
      <c r="E103" s="93">
        <v>32178</v>
      </c>
      <c r="F103" s="93">
        <v>635</v>
      </c>
      <c r="G103" s="93">
        <v>124530</v>
      </c>
      <c r="H103" s="93">
        <v>32</v>
      </c>
      <c r="I103" s="93">
        <v>317950</v>
      </c>
      <c r="J103" s="29">
        <f t="shared" si="24"/>
        <v>5.0393700787401574E-2</v>
      </c>
      <c r="K103" s="29">
        <f t="shared" si="25"/>
        <v>1.9733979737708993E-2</v>
      </c>
      <c r="L103" s="28">
        <f t="shared" si="26"/>
        <v>196.11023622047244</v>
      </c>
      <c r="M103" s="82">
        <f t="shared" si="27"/>
        <v>2.553200032120774</v>
      </c>
      <c r="N103" s="29" t="s">
        <v>67</v>
      </c>
      <c r="O103" s="29" t="s">
        <v>67</v>
      </c>
      <c r="P103" s="29" t="s">
        <v>67</v>
      </c>
    </row>
    <row r="104" spans="2:16" x14ac:dyDescent="0.2">
      <c r="B104" s="112"/>
      <c r="C104" s="101">
        <v>42739</v>
      </c>
      <c r="D104" s="103" t="s">
        <v>41</v>
      </c>
      <c r="E104" s="93">
        <v>31877</v>
      </c>
      <c r="F104" s="93">
        <v>591</v>
      </c>
      <c r="G104" s="93">
        <v>114970</v>
      </c>
      <c r="H104" s="93">
        <v>50</v>
      </c>
      <c r="I104" s="93">
        <v>173910</v>
      </c>
      <c r="J104" s="29">
        <f t="shared" si="24"/>
        <v>8.4602368866328256E-2</v>
      </c>
      <c r="K104" s="29">
        <f t="shared" si="25"/>
        <v>1.8540013175643882E-2</v>
      </c>
      <c r="L104" s="28">
        <f t="shared" si="26"/>
        <v>194.5346869712352</v>
      </c>
      <c r="M104" s="82">
        <f t="shared" si="27"/>
        <v>1.5126554753413934</v>
      </c>
      <c r="N104" s="29" t="s">
        <v>67</v>
      </c>
      <c r="O104" s="29" t="s">
        <v>67</v>
      </c>
      <c r="P104" s="29" t="s">
        <v>67</v>
      </c>
    </row>
    <row r="105" spans="2:16" ht="10.5" customHeight="1" x14ac:dyDescent="0.2">
      <c r="B105" s="112"/>
      <c r="C105" s="101">
        <v>42740</v>
      </c>
      <c r="D105" s="103" t="s">
        <v>42</v>
      </c>
      <c r="E105" s="93">
        <v>31433</v>
      </c>
      <c r="F105" s="93">
        <v>585</v>
      </c>
      <c r="G105" s="93">
        <v>108420</v>
      </c>
      <c r="H105" s="93">
        <v>30</v>
      </c>
      <c r="I105" s="93">
        <v>283010</v>
      </c>
      <c r="J105" s="29">
        <f t="shared" si="24"/>
        <v>5.128205128205128E-2</v>
      </c>
      <c r="K105" s="29">
        <f t="shared" si="25"/>
        <v>1.8611013902586453E-2</v>
      </c>
      <c r="L105" s="28">
        <f t="shared" si="26"/>
        <v>185.33333333333334</v>
      </c>
      <c r="M105" s="82">
        <f t="shared" si="27"/>
        <v>2.6103117505995206</v>
      </c>
      <c r="N105" s="29" t="s">
        <v>67</v>
      </c>
      <c r="O105" s="29" t="s">
        <v>67</v>
      </c>
      <c r="P105" s="29" t="s">
        <v>67</v>
      </c>
    </row>
    <row r="106" spans="2:16" x14ac:dyDescent="0.2">
      <c r="B106" s="112"/>
      <c r="C106" s="101">
        <v>42741</v>
      </c>
      <c r="D106" s="103" t="s">
        <v>43</v>
      </c>
      <c r="E106" s="93">
        <v>21463</v>
      </c>
      <c r="F106" s="93">
        <v>395</v>
      </c>
      <c r="G106" s="93">
        <v>74480</v>
      </c>
      <c r="H106" s="93">
        <v>13</v>
      </c>
      <c r="I106" s="93">
        <v>152800</v>
      </c>
      <c r="J106" s="29">
        <f t="shared" si="24"/>
        <v>3.2911392405063293E-2</v>
      </c>
      <c r="K106" s="29">
        <f t="shared" si="25"/>
        <v>1.8403764618180125E-2</v>
      </c>
      <c r="L106" s="28">
        <f t="shared" si="26"/>
        <v>188.55696202531647</v>
      </c>
      <c r="M106" s="82">
        <f t="shared" si="27"/>
        <v>2.0515574650912995</v>
      </c>
      <c r="N106" s="29" t="s">
        <v>67</v>
      </c>
      <c r="O106" s="29" t="s">
        <v>67</v>
      </c>
      <c r="P106" s="29" t="s">
        <v>67</v>
      </c>
    </row>
    <row r="107" spans="2:16" x14ac:dyDescent="0.2">
      <c r="B107" s="112"/>
      <c r="C107" s="101">
        <v>42742</v>
      </c>
      <c r="D107" s="103" t="s">
        <v>44</v>
      </c>
      <c r="E107" s="93">
        <v>15084</v>
      </c>
      <c r="F107" s="93">
        <v>267</v>
      </c>
      <c r="G107" s="93">
        <v>46140</v>
      </c>
      <c r="H107" s="93">
        <v>9</v>
      </c>
      <c r="I107" s="93">
        <v>116750</v>
      </c>
      <c r="J107" s="29">
        <f t="shared" si="24"/>
        <v>3.3707865168539325E-2</v>
      </c>
      <c r="K107" s="29">
        <f t="shared" si="25"/>
        <v>1.7700875099443118E-2</v>
      </c>
      <c r="L107" s="28">
        <f t="shared" si="26"/>
        <v>172.80898876404495</v>
      </c>
      <c r="M107" s="82">
        <f t="shared" si="27"/>
        <v>2.5303424360641524</v>
      </c>
      <c r="N107" s="29" t="s">
        <v>67</v>
      </c>
      <c r="O107" s="29" t="s">
        <v>67</v>
      </c>
      <c r="P107" s="29" t="s">
        <v>67</v>
      </c>
    </row>
    <row r="108" spans="2:16" x14ac:dyDescent="0.2">
      <c r="B108" s="112" t="s">
        <v>115</v>
      </c>
      <c r="C108" s="101">
        <v>42743</v>
      </c>
      <c r="D108" s="103" t="s">
        <v>45</v>
      </c>
      <c r="E108" s="93">
        <v>14681</v>
      </c>
      <c r="F108" s="93">
        <v>268</v>
      </c>
      <c r="G108" s="93">
        <v>49730</v>
      </c>
      <c r="H108" s="93">
        <v>10</v>
      </c>
      <c r="I108" s="93">
        <v>87700</v>
      </c>
      <c r="J108" s="29">
        <f t="shared" si="24"/>
        <v>3.7313432835820892E-2</v>
      </c>
      <c r="K108" s="29">
        <f t="shared" si="25"/>
        <v>1.8254887269259588E-2</v>
      </c>
      <c r="L108" s="28">
        <f t="shared" si="26"/>
        <v>185.5597014925373</v>
      </c>
      <c r="M108" s="82">
        <f t="shared" si="27"/>
        <v>1.7635230243313895</v>
      </c>
      <c r="N108" s="29">
        <f t="shared" ref="N108:N128" si="28">IFERROR(G108/G101-1,0)</f>
        <v>-0.67120661157024797</v>
      </c>
      <c r="O108" s="29">
        <f t="shared" ref="O108:O128" si="29">IFERROR(H108/H101-1,0)</f>
        <v>-0.70588235294117641</v>
      </c>
      <c r="P108" s="29">
        <f t="shared" ref="P108:P128" si="30">IFERROR(I108/I101-1,0)</f>
        <v>-0.63842506699649559</v>
      </c>
    </row>
    <row r="109" spans="2:16" x14ac:dyDescent="0.2">
      <c r="B109" s="112"/>
      <c r="C109" s="101">
        <v>42744</v>
      </c>
      <c r="D109" s="103" t="s">
        <v>38</v>
      </c>
      <c r="E109" s="93">
        <v>23886</v>
      </c>
      <c r="F109" s="93">
        <v>407</v>
      </c>
      <c r="G109" s="93">
        <v>76840</v>
      </c>
      <c r="H109" s="93">
        <v>21</v>
      </c>
      <c r="I109" s="93">
        <v>140550</v>
      </c>
      <c r="J109" s="29">
        <f t="shared" si="24"/>
        <v>5.1597051597051594E-2</v>
      </c>
      <c r="K109" s="29">
        <f t="shared" si="25"/>
        <v>1.7039269865193E-2</v>
      </c>
      <c r="L109" s="28">
        <f t="shared" si="26"/>
        <v>188.79606879606879</v>
      </c>
      <c r="M109" s="82">
        <f t="shared" si="27"/>
        <v>1.8291254554919314</v>
      </c>
      <c r="N109" s="29">
        <f t="shared" si="28"/>
        <v>-0.58756910525468298</v>
      </c>
      <c r="O109" s="29">
        <f t="shared" si="29"/>
        <v>-0.22222222222222221</v>
      </c>
      <c r="P109" s="29">
        <f t="shared" si="30"/>
        <v>-0.40140545144804085</v>
      </c>
    </row>
    <row r="110" spans="2:16" x14ac:dyDescent="0.2">
      <c r="B110" s="112"/>
      <c r="C110" s="101">
        <v>42745</v>
      </c>
      <c r="D110" s="103" t="s">
        <v>40</v>
      </c>
      <c r="E110" s="93">
        <v>36118</v>
      </c>
      <c r="F110" s="93">
        <v>639</v>
      </c>
      <c r="G110" s="93">
        <v>131340</v>
      </c>
      <c r="H110" s="93">
        <v>29</v>
      </c>
      <c r="I110" s="93">
        <v>218300</v>
      </c>
      <c r="J110" s="29">
        <f t="shared" si="24"/>
        <v>4.5383411580594682E-2</v>
      </c>
      <c r="K110" s="29">
        <f t="shared" si="25"/>
        <v>1.7692009524336895E-2</v>
      </c>
      <c r="L110" s="28">
        <f t="shared" si="26"/>
        <v>205.5399061032864</v>
      </c>
      <c r="M110" s="82">
        <f t="shared" si="27"/>
        <v>1.6620983706410841</v>
      </c>
      <c r="N110" s="29">
        <f t="shared" si="28"/>
        <v>5.4685617923391883E-2</v>
      </c>
      <c r="O110" s="29">
        <f t="shared" si="29"/>
        <v>-9.375E-2</v>
      </c>
      <c r="P110" s="29">
        <f t="shared" si="30"/>
        <v>-0.31341405881427897</v>
      </c>
    </row>
    <row r="111" spans="2:16" x14ac:dyDescent="0.2">
      <c r="B111" s="112"/>
      <c r="C111" s="101">
        <v>42746</v>
      </c>
      <c r="D111" s="103" t="s">
        <v>41</v>
      </c>
      <c r="E111" s="93">
        <v>34973</v>
      </c>
      <c r="F111" s="93">
        <v>689</v>
      </c>
      <c r="G111" s="93">
        <v>126930</v>
      </c>
      <c r="H111" s="93">
        <v>34</v>
      </c>
      <c r="I111" s="93">
        <v>294740</v>
      </c>
      <c r="J111" s="29">
        <f t="shared" si="24"/>
        <v>4.9346879535558781E-2</v>
      </c>
      <c r="K111" s="29">
        <f t="shared" si="25"/>
        <v>1.9700912132216281E-2</v>
      </c>
      <c r="L111" s="28">
        <f t="shared" si="26"/>
        <v>184.22351233671989</v>
      </c>
      <c r="M111" s="82">
        <f t="shared" si="27"/>
        <v>2.3220672811786023</v>
      </c>
      <c r="N111" s="29">
        <f t="shared" si="28"/>
        <v>0.10402713751413417</v>
      </c>
      <c r="O111" s="29">
        <f t="shared" si="29"/>
        <v>-0.31999999999999995</v>
      </c>
      <c r="P111" s="29">
        <f t="shared" si="30"/>
        <v>0.69478465873152784</v>
      </c>
    </row>
    <row r="112" spans="2:16" ht="12.75" customHeight="1" x14ac:dyDescent="0.2">
      <c r="B112" s="112"/>
      <c r="C112" s="101">
        <v>42747</v>
      </c>
      <c r="D112" s="103" t="s">
        <v>42</v>
      </c>
      <c r="E112" s="93">
        <v>31767</v>
      </c>
      <c r="F112" s="93">
        <v>583</v>
      </c>
      <c r="G112" s="93">
        <v>104260</v>
      </c>
      <c r="H112" s="93">
        <v>24</v>
      </c>
      <c r="I112" s="93">
        <v>255900</v>
      </c>
      <c r="J112" s="29">
        <f t="shared" si="24"/>
        <v>4.1166380789022301E-2</v>
      </c>
      <c r="K112" s="29">
        <f t="shared" si="25"/>
        <v>1.8352378254163124E-2</v>
      </c>
      <c r="L112" s="28">
        <f t="shared" si="26"/>
        <v>178.8336192109777</v>
      </c>
      <c r="M112" s="82">
        <f t="shared" si="27"/>
        <v>2.4544408210243622</v>
      </c>
      <c r="N112" s="29">
        <f t="shared" si="28"/>
        <v>-3.83693045563549E-2</v>
      </c>
      <c r="O112" s="29">
        <f t="shared" si="29"/>
        <v>-0.19999999999999996</v>
      </c>
      <c r="P112" s="29">
        <f t="shared" si="30"/>
        <v>-9.5791668138935027E-2</v>
      </c>
    </row>
    <row r="113" spans="2:16" x14ac:dyDescent="0.2">
      <c r="B113" s="112"/>
      <c r="C113" s="101">
        <v>42748</v>
      </c>
      <c r="D113" s="103" t="s">
        <v>43</v>
      </c>
      <c r="E113" s="93">
        <v>26791</v>
      </c>
      <c r="F113" s="93">
        <v>476</v>
      </c>
      <c r="G113" s="93">
        <v>84880</v>
      </c>
      <c r="H113" s="93">
        <v>26</v>
      </c>
      <c r="I113" s="93">
        <v>172600</v>
      </c>
      <c r="J113" s="29">
        <f t="shared" si="24"/>
        <v>5.4621848739495799E-2</v>
      </c>
      <c r="K113" s="29">
        <f t="shared" si="25"/>
        <v>1.7767160613638908E-2</v>
      </c>
      <c r="L113" s="28">
        <f t="shared" si="26"/>
        <v>178.31932773109244</v>
      </c>
      <c r="M113" s="82">
        <f t="shared" si="27"/>
        <v>2.0334590009425071</v>
      </c>
      <c r="N113" s="29">
        <f t="shared" si="28"/>
        <v>0.13963480128893657</v>
      </c>
      <c r="O113" s="29">
        <f t="shared" si="29"/>
        <v>1</v>
      </c>
      <c r="P113" s="29">
        <f t="shared" si="30"/>
        <v>0.12958115183246077</v>
      </c>
    </row>
    <row r="114" spans="2:16" x14ac:dyDescent="0.2">
      <c r="B114" s="112"/>
      <c r="C114" s="101">
        <v>42749</v>
      </c>
      <c r="D114" s="103" t="s">
        <v>44</v>
      </c>
      <c r="E114" s="93">
        <v>30220</v>
      </c>
      <c r="F114" s="93">
        <v>551</v>
      </c>
      <c r="G114" s="93">
        <v>96820</v>
      </c>
      <c r="H114" s="93">
        <v>23</v>
      </c>
      <c r="I114" s="93">
        <v>156750</v>
      </c>
      <c r="J114" s="29">
        <f t="shared" si="24"/>
        <v>4.1742286751361164E-2</v>
      </c>
      <c r="K114" s="29">
        <f t="shared" si="25"/>
        <v>1.8232958305757777E-2</v>
      </c>
      <c r="L114" s="28">
        <f t="shared" si="26"/>
        <v>175.7168784029038</v>
      </c>
      <c r="M114" s="82">
        <f t="shared" si="27"/>
        <v>1.6189836810576328</v>
      </c>
      <c r="N114" s="29">
        <f t="shared" si="28"/>
        <v>1.0983961855223234</v>
      </c>
      <c r="O114" s="29">
        <f t="shared" si="29"/>
        <v>1.5555555555555554</v>
      </c>
      <c r="P114" s="29">
        <f t="shared" si="30"/>
        <v>0.34261241970021405</v>
      </c>
    </row>
    <row r="115" spans="2:16" x14ac:dyDescent="0.2">
      <c r="B115" s="112" t="s">
        <v>116</v>
      </c>
      <c r="C115" s="101">
        <v>42750</v>
      </c>
      <c r="D115" s="103" t="s">
        <v>45</v>
      </c>
      <c r="E115" s="93">
        <v>35805</v>
      </c>
      <c r="F115" s="93">
        <v>712</v>
      </c>
      <c r="G115" s="93">
        <v>137170</v>
      </c>
      <c r="H115" s="93">
        <v>20</v>
      </c>
      <c r="I115" s="93">
        <v>154700</v>
      </c>
      <c r="J115" s="29">
        <f t="shared" si="24"/>
        <v>2.8089887640449437E-2</v>
      </c>
      <c r="K115" s="29">
        <f t="shared" si="25"/>
        <v>1.9885490853232789E-2</v>
      </c>
      <c r="L115" s="28">
        <f t="shared" si="26"/>
        <v>192.65449438202248</v>
      </c>
      <c r="M115" s="82">
        <f t="shared" si="27"/>
        <v>1.1277976233870379</v>
      </c>
      <c r="N115" s="29">
        <f t="shared" si="28"/>
        <v>1.7582947918761311</v>
      </c>
      <c r="O115" s="29">
        <f t="shared" si="29"/>
        <v>1</v>
      </c>
      <c r="P115" s="29">
        <f t="shared" si="30"/>
        <v>0.76396807297605474</v>
      </c>
    </row>
    <row r="116" spans="2:16" x14ac:dyDescent="0.2">
      <c r="B116" s="112"/>
      <c r="C116" s="101">
        <v>42751</v>
      </c>
      <c r="D116" s="103" t="s">
        <v>38</v>
      </c>
      <c r="E116" s="93">
        <v>26326</v>
      </c>
      <c r="F116" s="93">
        <v>466</v>
      </c>
      <c r="G116" s="93">
        <v>87460</v>
      </c>
      <c r="H116" s="93">
        <v>25</v>
      </c>
      <c r="I116" s="93">
        <v>189200</v>
      </c>
      <c r="J116" s="29">
        <f t="shared" si="24"/>
        <v>5.3648068669527899E-2</v>
      </c>
      <c r="K116" s="29">
        <f t="shared" si="25"/>
        <v>1.7701131960799209E-2</v>
      </c>
      <c r="L116" s="28">
        <f t="shared" si="26"/>
        <v>187.6824034334764</v>
      </c>
      <c r="M116" s="82">
        <f t="shared" si="27"/>
        <v>2.1632746398353535</v>
      </c>
      <c r="N116" s="29">
        <f t="shared" si="28"/>
        <v>0.13820926600728778</v>
      </c>
      <c r="O116" s="29">
        <f t="shared" si="29"/>
        <v>0.19047619047619047</v>
      </c>
      <c r="P116" s="29">
        <f t="shared" si="30"/>
        <v>0.34614016364283162</v>
      </c>
    </row>
    <row r="117" spans="2:16" x14ac:dyDescent="0.2">
      <c r="B117" s="112"/>
      <c r="C117" s="101">
        <v>42752</v>
      </c>
      <c r="D117" s="103" t="s">
        <v>40</v>
      </c>
      <c r="E117" s="93">
        <v>33571</v>
      </c>
      <c r="F117" s="93">
        <v>623</v>
      </c>
      <c r="G117" s="93">
        <v>114380</v>
      </c>
      <c r="H117" s="93">
        <v>40</v>
      </c>
      <c r="I117" s="93">
        <v>332750</v>
      </c>
      <c r="J117" s="29">
        <f t="shared" si="24"/>
        <v>6.4205457463884424E-2</v>
      </c>
      <c r="K117" s="29">
        <f t="shared" si="25"/>
        <v>1.8557683715111257E-2</v>
      </c>
      <c r="L117" s="28">
        <f t="shared" si="26"/>
        <v>183.59550561797752</v>
      </c>
      <c r="M117" s="82">
        <f t="shared" si="27"/>
        <v>2.9091624409861865</v>
      </c>
      <c r="N117" s="29">
        <f t="shared" si="28"/>
        <v>-0.1291305009897975</v>
      </c>
      <c r="O117" s="29">
        <f t="shared" si="29"/>
        <v>0.3793103448275863</v>
      </c>
      <c r="P117" s="29">
        <f t="shared" si="30"/>
        <v>0.52427851580393958</v>
      </c>
    </row>
    <row r="118" spans="2:16" x14ac:dyDescent="0.2">
      <c r="B118" s="112"/>
      <c r="C118" s="101">
        <v>42753</v>
      </c>
      <c r="D118" s="103" t="s">
        <v>41</v>
      </c>
      <c r="E118" s="93">
        <v>31434</v>
      </c>
      <c r="F118" s="93">
        <v>588</v>
      </c>
      <c r="G118" s="93">
        <v>102660</v>
      </c>
      <c r="H118" s="93">
        <v>72</v>
      </c>
      <c r="I118" s="93">
        <v>216630</v>
      </c>
      <c r="J118" s="29">
        <f t="shared" si="24"/>
        <v>0.12244897959183673</v>
      </c>
      <c r="K118" s="29">
        <f t="shared" si="25"/>
        <v>1.8705859896926896E-2</v>
      </c>
      <c r="L118" s="28">
        <f t="shared" si="26"/>
        <v>174.59183673469389</v>
      </c>
      <c r="M118" s="82">
        <f t="shared" si="27"/>
        <v>2.1101694915254239</v>
      </c>
      <c r="N118" s="29">
        <f t="shared" si="28"/>
        <v>-0.19120775230441978</v>
      </c>
      <c r="O118" s="29">
        <f t="shared" si="29"/>
        <v>1.1176470588235294</v>
      </c>
      <c r="P118" s="29">
        <f t="shared" si="30"/>
        <v>-0.26501323200108573</v>
      </c>
    </row>
    <row r="119" spans="2:16" ht="12" customHeight="1" x14ac:dyDescent="0.2">
      <c r="B119" s="112"/>
      <c r="C119" s="101">
        <v>42754</v>
      </c>
      <c r="D119" s="103" t="s">
        <v>42</v>
      </c>
      <c r="E119" s="93">
        <v>30608</v>
      </c>
      <c r="F119" s="93">
        <v>567</v>
      </c>
      <c r="G119" s="93">
        <v>103000</v>
      </c>
      <c r="H119" s="93">
        <v>28</v>
      </c>
      <c r="I119" s="93">
        <v>277600</v>
      </c>
      <c r="J119" s="29">
        <f t="shared" si="24"/>
        <v>4.9382716049382713E-2</v>
      </c>
      <c r="K119" s="29">
        <f t="shared" si="25"/>
        <v>1.852456874019864E-2</v>
      </c>
      <c r="L119" s="28">
        <f t="shared" si="26"/>
        <v>181.65784832451499</v>
      </c>
      <c r="M119" s="82">
        <f t="shared" si="27"/>
        <v>2.6951456310679611</v>
      </c>
      <c r="N119" s="29">
        <f t="shared" si="28"/>
        <v>-1.2085171686169183E-2</v>
      </c>
      <c r="O119" s="29">
        <f t="shared" si="29"/>
        <v>0.16666666666666674</v>
      </c>
      <c r="P119" s="29">
        <f t="shared" si="30"/>
        <v>8.4798749511527882E-2</v>
      </c>
    </row>
    <row r="120" spans="2:16" x14ac:dyDescent="0.2">
      <c r="B120" s="112"/>
      <c r="C120" s="101">
        <v>42755</v>
      </c>
      <c r="D120" s="103" t="s">
        <v>43</v>
      </c>
      <c r="E120" s="93">
        <v>27813</v>
      </c>
      <c r="F120" s="93">
        <v>473</v>
      </c>
      <c r="G120" s="93">
        <v>81870</v>
      </c>
      <c r="H120" s="93">
        <v>20</v>
      </c>
      <c r="I120" s="93">
        <v>198000</v>
      </c>
      <c r="J120" s="29">
        <f t="shared" si="24"/>
        <v>4.2283298097251586E-2</v>
      </c>
      <c r="K120" s="29">
        <f t="shared" si="25"/>
        <v>1.7006435839355696E-2</v>
      </c>
      <c r="L120" s="28">
        <f t="shared" si="26"/>
        <v>173.08668076109936</v>
      </c>
      <c r="M120" s="82">
        <f t="shared" si="27"/>
        <v>2.4184683034078418</v>
      </c>
      <c r="N120" s="29">
        <f t="shared" si="28"/>
        <v>-3.5461828463713485E-2</v>
      </c>
      <c r="O120" s="29">
        <f t="shared" si="29"/>
        <v>-0.23076923076923073</v>
      </c>
      <c r="P120" s="29">
        <f t="shared" si="30"/>
        <v>0.14716106604866752</v>
      </c>
    </row>
    <row r="121" spans="2:16" x14ac:dyDescent="0.2">
      <c r="B121" s="112"/>
      <c r="C121" s="101">
        <v>42756</v>
      </c>
      <c r="D121" s="103" t="s">
        <v>44</v>
      </c>
      <c r="E121" s="93">
        <v>26241</v>
      </c>
      <c r="F121" s="93">
        <v>490</v>
      </c>
      <c r="G121" s="93">
        <v>84590</v>
      </c>
      <c r="H121" s="93">
        <v>27</v>
      </c>
      <c r="I121" s="93">
        <v>218490</v>
      </c>
      <c r="J121" s="29">
        <f t="shared" si="24"/>
        <v>5.5102040816326532E-2</v>
      </c>
      <c r="K121" s="29">
        <f t="shared" si="25"/>
        <v>1.8673068861704965E-2</v>
      </c>
      <c r="L121" s="28">
        <f t="shared" si="26"/>
        <v>172.63265306122449</v>
      </c>
      <c r="M121" s="82">
        <f t="shared" si="27"/>
        <v>2.5829294242818301</v>
      </c>
      <c r="N121" s="29">
        <f t="shared" si="28"/>
        <v>-0.12631687667837221</v>
      </c>
      <c r="O121" s="29">
        <f t="shared" si="29"/>
        <v>0.17391304347826098</v>
      </c>
      <c r="P121" s="29">
        <f t="shared" si="30"/>
        <v>0.39387559808612438</v>
      </c>
    </row>
    <row r="122" spans="2:16" x14ac:dyDescent="0.2">
      <c r="B122" s="112" t="s">
        <v>117</v>
      </c>
      <c r="C122" s="101">
        <v>42757</v>
      </c>
      <c r="D122" s="103" t="s">
        <v>45</v>
      </c>
      <c r="E122" s="93">
        <v>31363</v>
      </c>
      <c r="F122" s="93">
        <v>583</v>
      </c>
      <c r="G122" s="93">
        <v>99420</v>
      </c>
      <c r="H122" s="93">
        <v>21</v>
      </c>
      <c r="I122" s="93">
        <v>176560</v>
      </c>
      <c r="J122" s="29">
        <f t="shared" si="24"/>
        <v>3.6020583190394515E-2</v>
      </c>
      <c r="K122" s="29">
        <f t="shared" si="25"/>
        <v>1.8588782960813698E-2</v>
      </c>
      <c r="L122" s="28">
        <f t="shared" si="26"/>
        <v>170.53173241852488</v>
      </c>
      <c r="M122" s="82">
        <f t="shared" si="27"/>
        <v>1.775900221283444</v>
      </c>
      <c r="N122" s="29">
        <f t="shared" si="28"/>
        <v>-0.27520594882262883</v>
      </c>
      <c r="O122" s="29">
        <f t="shared" si="29"/>
        <v>5.0000000000000044E-2</v>
      </c>
      <c r="P122" s="29">
        <f t="shared" si="30"/>
        <v>0.14130575307045889</v>
      </c>
    </row>
    <row r="123" spans="2:16" x14ac:dyDescent="0.2">
      <c r="B123" s="112"/>
      <c r="C123" s="101">
        <v>42758</v>
      </c>
      <c r="D123" s="103" t="s">
        <v>38</v>
      </c>
      <c r="E123" s="93">
        <v>30522</v>
      </c>
      <c r="F123" s="93">
        <v>548</v>
      </c>
      <c r="G123" s="93">
        <v>93070</v>
      </c>
      <c r="H123" s="93">
        <v>82</v>
      </c>
      <c r="I123" s="93">
        <v>291700</v>
      </c>
      <c r="J123" s="29">
        <f t="shared" si="24"/>
        <v>0.14963503649635038</v>
      </c>
      <c r="K123" s="29">
        <f t="shared" si="25"/>
        <v>1.7954262499180917E-2</v>
      </c>
      <c r="L123" s="28">
        <f t="shared" si="26"/>
        <v>169.83576642335765</v>
      </c>
      <c r="M123" s="82">
        <f t="shared" si="27"/>
        <v>3.1342000644676049</v>
      </c>
      <c r="N123" s="29">
        <f t="shared" si="28"/>
        <v>6.4143608506745942E-2</v>
      </c>
      <c r="O123" s="29">
        <f t="shared" si="29"/>
        <v>2.2799999999999998</v>
      </c>
      <c r="P123" s="29">
        <f t="shared" si="30"/>
        <v>0.54175475687103591</v>
      </c>
    </row>
    <row r="124" spans="2:16" x14ac:dyDescent="0.2">
      <c r="B124" s="112"/>
      <c r="C124" s="101">
        <v>42759</v>
      </c>
      <c r="D124" s="103" t="s">
        <v>40</v>
      </c>
      <c r="E124" s="93">
        <v>27414</v>
      </c>
      <c r="F124" s="93">
        <v>476</v>
      </c>
      <c r="G124" s="93">
        <v>77720</v>
      </c>
      <c r="H124" s="93">
        <v>16</v>
      </c>
      <c r="I124" s="93">
        <v>134700</v>
      </c>
      <c r="J124" s="29">
        <f t="shared" si="24"/>
        <v>3.3613445378151259E-2</v>
      </c>
      <c r="K124" s="29">
        <f t="shared" si="25"/>
        <v>1.7363390968118481E-2</v>
      </c>
      <c r="L124" s="28">
        <f t="shared" si="26"/>
        <v>163.27731092436974</v>
      </c>
      <c r="M124" s="82">
        <f t="shared" si="27"/>
        <v>1.7331446217189912</v>
      </c>
      <c r="N124" s="29">
        <f t="shared" si="28"/>
        <v>-0.32051057877251266</v>
      </c>
      <c r="O124" s="29">
        <f t="shared" si="29"/>
        <v>-0.6</v>
      </c>
      <c r="P124" s="29">
        <f t="shared" si="30"/>
        <v>-0.59519158527422988</v>
      </c>
    </row>
    <row r="125" spans="2:16" x14ac:dyDescent="0.2">
      <c r="B125" s="112"/>
      <c r="C125" s="101">
        <v>42760</v>
      </c>
      <c r="D125" s="103" t="s">
        <v>41</v>
      </c>
      <c r="E125" s="93">
        <v>23349</v>
      </c>
      <c r="F125" s="93">
        <v>480</v>
      </c>
      <c r="G125" s="93">
        <v>84200</v>
      </c>
      <c r="H125" s="93">
        <v>16</v>
      </c>
      <c r="I125" s="93">
        <v>130600</v>
      </c>
      <c r="J125" s="29">
        <f t="shared" si="24"/>
        <v>3.3333333333333333E-2</v>
      </c>
      <c r="K125" s="29">
        <f t="shared" si="25"/>
        <v>2.0557625594243865E-2</v>
      </c>
      <c r="L125" s="28">
        <f t="shared" si="26"/>
        <v>175.41666666666666</v>
      </c>
      <c r="M125" s="82">
        <f t="shared" si="27"/>
        <v>1.5510688836104514</v>
      </c>
      <c r="N125" s="29">
        <f t="shared" si="28"/>
        <v>-0.17981687122540424</v>
      </c>
      <c r="O125" s="29">
        <f t="shared" si="29"/>
        <v>-0.77777777777777779</v>
      </c>
      <c r="P125" s="29">
        <f t="shared" si="30"/>
        <v>-0.39712874486451555</v>
      </c>
    </row>
    <row r="126" spans="2:16" ht="14.25" customHeight="1" x14ac:dyDescent="0.2">
      <c r="B126" s="112"/>
      <c r="C126" s="101">
        <v>42761</v>
      </c>
      <c r="D126" s="103" t="s">
        <v>42</v>
      </c>
      <c r="E126" s="93">
        <v>20375</v>
      </c>
      <c r="F126" s="93">
        <v>384</v>
      </c>
      <c r="G126" s="93">
        <v>62710</v>
      </c>
      <c r="H126" s="93">
        <v>15</v>
      </c>
      <c r="I126" s="93">
        <v>155350</v>
      </c>
      <c r="J126" s="29">
        <f t="shared" si="24"/>
        <v>3.90625E-2</v>
      </c>
      <c r="K126" s="29">
        <f t="shared" si="25"/>
        <v>1.8846625766871166E-2</v>
      </c>
      <c r="L126" s="28">
        <f t="shared" si="26"/>
        <v>163.30729166666666</v>
      </c>
      <c r="M126" s="82">
        <f t="shared" si="27"/>
        <v>2.4772763514590976</v>
      </c>
      <c r="N126" s="29">
        <f t="shared" si="28"/>
        <v>-0.39116504854368928</v>
      </c>
      <c r="O126" s="29">
        <f t="shared" si="29"/>
        <v>-0.4642857142857143</v>
      </c>
      <c r="P126" s="29">
        <f t="shared" si="30"/>
        <v>-0.44038184438040351</v>
      </c>
    </row>
    <row r="127" spans="2:16" x14ac:dyDescent="0.2">
      <c r="B127" s="112"/>
      <c r="C127" s="101">
        <v>42762</v>
      </c>
      <c r="D127" s="103" t="s">
        <v>43</v>
      </c>
      <c r="E127" s="93">
        <v>20425</v>
      </c>
      <c r="F127" s="93">
        <v>373</v>
      </c>
      <c r="G127" s="93">
        <v>64550</v>
      </c>
      <c r="H127" s="93">
        <v>13</v>
      </c>
      <c r="I127" s="93">
        <v>158700</v>
      </c>
      <c r="J127" s="29">
        <f t="shared" si="24"/>
        <v>3.4852546916890083E-2</v>
      </c>
      <c r="K127" s="29">
        <f t="shared" si="25"/>
        <v>1.8261933904528765E-2</v>
      </c>
      <c r="L127" s="28">
        <f t="shared" si="26"/>
        <v>173.05630026809652</v>
      </c>
      <c r="M127" s="82">
        <f t="shared" si="27"/>
        <v>2.4585592563903949</v>
      </c>
      <c r="N127" s="29">
        <f t="shared" si="28"/>
        <v>-0.21155490411628186</v>
      </c>
      <c r="O127" s="29">
        <f t="shared" si="29"/>
        <v>-0.35</v>
      </c>
      <c r="P127" s="29">
        <f t="shared" si="30"/>
        <v>-0.19848484848484849</v>
      </c>
    </row>
    <row r="128" spans="2:16" x14ac:dyDescent="0.2">
      <c r="B128" s="112"/>
      <c r="C128" s="101">
        <v>42763</v>
      </c>
      <c r="D128" s="103" t="s">
        <v>44</v>
      </c>
      <c r="E128" s="93">
        <v>22828</v>
      </c>
      <c r="F128" s="93">
        <v>467</v>
      </c>
      <c r="G128" s="93">
        <v>82860</v>
      </c>
      <c r="H128" s="93">
        <v>35</v>
      </c>
      <c r="I128" s="93">
        <v>171860</v>
      </c>
      <c r="J128" s="29">
        <f t="shared" si="24"/>
        <v>7.4946466809421838E-2</v>
      </c>
      <c r="K128" s="29">
        <f t="shared" si="25"/>
        <v>2.0457333099702119E-2</v>
      </c>
      <c r="L128" s="28">
        <f t="shared" si="26"/>
        <v>177.43040685224838</v>
      </c>
      <c r="M128" s="82">
        <f t="shared" si="27"/>
        <v>2.0741008930726528</v>
      </c>
      <c r="N128" s="29">
        <f t="shared" si="28"/>
        <v>-2.045159002246133E-2</v>
      </c>
      <c r="O128" s="29">
        <f t="shared" si="29"/>
        <v>0.29629629629629628</v>
      </c>
      <c r="P128" s="29">
        <f t="shared" si="30"/>
        <v>-0.2134193784612568</v>
      </c>
    </row>
    <row r="129" spans="2:16" x14ac:dyDescent="0.2">
      <c r="B129" s="112" t="s">
        <v>118</v>
      </c>
      <c r="C129" s="101">
        <v>42764</v>
      </c>
      <c r="D129" s="103" t="s">
        <v>45</v>
      </c>
      <c r="E129" s="93">
        <v>31882</v>
      </c>
      <c r="F129" s="93">
        <v>578</v>
      </c>
      <c r="G129" s="93">
        <v>98500</v>
      </c>
      <c r="H129" s="93">
        <v>22</v>
      </c>
      <c r="I129" s="93">
        <v>91500</v>
      </c>
      <c r="J129" s="29">
        <f t="shared" si="24"/>
        <v>3.8062283737024222E-2</v>
      </c>
      <c r="K129" s="29">
        <f t="shared" si="25"/>
        <v>1.8129351985446334E-2</v>
      </c>
      <c r="L129" s="28">
        <f t="shared" si="26"/>
        <v>170.4152249134948</v>
      </c>
      <c r="M129" s="82">
        <f t="shared" si="27"/>
        <v>0.92893401015228427</v>
      </c>
      <c r="N129" s="29">
        <f t="shared" ref="N129:P130" si="31">IFERROR(G129/G122-1,0)</f>
        <v>-9.2536712935022969E-3</v>
      </c>
      <c r="O129" s="29">
        <f t="shared" si="31"/>
        <v>4.7619047619047672E-2</v>
      </c>
      <c r="P129" s="29">
        <f t="shared" si="31"/>
        <v>-0.48176257362936115</v>
      </c>
    </row>
    <row r="130" spans="2:16" x14ac:dyDescent="0.2">
      <c r="B130" s="112"/>
      <c r="C130" s="101">
        <v>42765</v>
      </c>
      <c r="D130" s="103" t="s">
        <v>38</v>
      </c>
      <c r="E130" s="93">
        <v>28527</v>
      </c>
      <c r="F130" s="93">
        <v>565</v>
      </c>
      <c r="G130" s="93">
        <v>101350</v>
      </c>
      <c r="H130" s="93">
        <v>25</v>
      </c>
      <c r="I130" s="93">
        <v>210700</v>
      </c>
      <c r="J130" s="29">
        <f>IFERROR(H130/F130,0)</f>
        <v>4.4247787610619468E-2</v>
      </c>
      <c r="K130" s="29">
        <f>IFERROR(F130/E130,0)</f>
        <v>1.9805798015914748E-2</v>
      </c>
      <c r="L130" s="28">
        <f>IFERROR(G130/F130,0)</f>
        <v>179.38053097345133</v>
      </c>
      <c r="M130" s="82">
        <f>IFERROR(I130/G130,0)</f>
        <v>2.0789343857918108</v>
      </c>
      <c r="N130" s="29">
        <f t="shared" si="31"/>
        <v>8.8965294939292949E-2</v>
      </c>
      <c r="O130" s="29">
        <f t="shared" si="31"/>
        <v>-0.69512195121951215</v>
      </c>
      <c r="P130" s="29">
        <f t="shared" si="31"/>
        <v>-0.27768255056564961</v>
      </c>
    </row>
    <row r="131" spans="2:16" x14ac:dyDescent="0.2">
      <c r="B131" s="112"/>
      <c r="C131" s="101">
        <v>42766</v>
      </c>
      <c r="D131" s="103" t="s">
        <v>40</v>
      </c>
      <c r="E131" s="93">
        <v>40878</v>
      </c>
      <c r="F131" s="93">
        <v>744</v>
      </c>
      <c r="G131" s="93">
        <v>121670</v>
      </c>
      <c r="H131" s="93">
        <v>27</v>
      </c>
      <c r="I131" s="93">
        <v>276100</v>
      </c>
      <c r="J131" s="94">
        <f>IFERROR(H131/F131,0)</f>
        <v>3.6290322580645164E-2</v>
      </c>
      <c r="K131" s="94">
        <f>IFERROR(F131/E131,0)</f>
        <v>1.8200499045941582E-2</v>
      </c>
      <c r="L131" s="93">
        <f>IFERROR(G131/F131,0)</f>
        <v>163.53494623655914</v>
      </c>
      <c r="M131" s="99">
        <f>IFERROR(I131/G131,0)</f>
        <v>2.2692528971808992</v>
      </c>
      <c r="N131" s="94">
        <f t="shared" ref="N131" si="32">IFERROR(G131/G124-1,0)</f>
        <v>0.56549150797735459</v>
      </c>
      <c r="O131" s="94">
        <f t="shared" ref="O131" si="33">IFERROR(H131/H124-1,0)</f>
        <v>0.6875</v>
      </c>
      <c r="P131" s="94">
        <f t="shared" ref="P131" si="34">IFERROR(I131/I124-1,0)</f>
        <v>1.0497401633259096</v>
      </c>
    </row>
  </sheetData>
  <mergeCells count="18">
    <mergeCell ref="B129:B131"/>
    <mergeCell ref="B101:B107"/>
    <mergeCell ref="B108:B114"/>
    <mergeCell ref="B115:B121"/>
    <mergeCell ref="B122:B128"/>
    <mergeCell ref="B62:P62"/>
    <mergeCell ref="C99:D99"/>
    <mergeCell ref="C100:D100"/>
    <mergeCell ref="B99:B100"/>
    <mergeCell ref="B2:P2"/>
    <mergeCell ref="B31:P31"/>
    <mergeCell ref="C25:D25"/>
    <mergeCell ref="C24:D24"/>
    <mergeCell ref="C23:D23"/>
    <mergeCell ref="C26:D26"/>
    <mergeCell ref="C22:D22"/>
    <mergeCell ref="C21:D21"/>
    <mergeCell ref="C27:D27"/>
  </mergeCells>
  <phoneticPr fontId="2" type="noConversion"/>
  <pageMargins left="0.7" right="0.7" top="0.75" bottom="0.75" header="0.3" footer="0.3"/>
  <ignoredErrors>
    <ignoredError sqref="N24:N27 D58 J58 E51:E54 K51:K57 E55:E57" formula="1"/>
    <ignoredError sqref="K24:L25 K23:L23 N23 E23:E26 F23:I26 E27:I2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L7"/>
  <sheetViews>
    <sheetView showGridLines="0" workbookViewId="0">
      <selection activeCell="B7" sqref="B7"/>
    </sheetView>
  </sheetViews>
  <sheetFormatPr baseColWidth="10" defaultColWidth="8.85546875" defaultRowHeight="13" x14ac:dyDescent="0.2"/>
  <cols>
    <col min="1" max="1" width="3.42578125" style="15" customWidth="1"/>
    <col min="2" max="3" width="12.42578125" style="15" customWidth="1"/>
    <col min="4" max="4" width="9" style="15" bestFit="1" customWidth="1"/>
    <col min="5" max="5" width="11.42578125" style="15" bestFit="1" customWidth="1"/>
    <col min="6" max="6" width="9" style="15" bestFit="1" customWidth="1"/>
    <col min="7" max="7" width="8.85546875" style="15"/>
    <col min="8" max="8" width="9.140625" style="15" bestFit="1" customWidth="1"/>
    <col min="9" max="12" width="11.5703125" style="15" customWidth="1"/>
    <col min="13" max="16384" width="8.85546875" style="15"/>
  </cols>
  <sheetData>
    <row r="2" spans="2:12" ht="19" x14ac:dyDescent="0.2">
      <c r="B2" s="142" t="s">
        <v>80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2:12" x14ac:dyDescent="0.2">
      <c r="J3" s="32"/>
      <c r="K3" s="32"/>
      <c r="L3" s="32" t="str">
        <f>종합요약!J6</f>
        <v>기간 : 2017년 01월 01일 ~ 2017년 1월 31일</v>
      </c>
    </row>
    <row r="5" spans="2:12" ht="15" x14ac:dyDescent="0.2">
      <c r="B5" s="25"/>
    </row>
    <row r="6" spans="2:12" x14ac:dyDescent="0.2">
      <c r="B6" s="64" t="s">
        <v>70</v>
      </c>
      <c r="C6" s="68" t="s">
        <v>81</v>
      </c>
      <c r="D6" s="53" t="s">
        <v>23</v>
      </c>
      <c r="E6" s="53" t="s">
        <v>24</v>
      </c>
      <c r="F6" s="53" t="s">
        <v>25</v>
      </c>
      <c r="G6" s="53" t="s">
        <v>14</v>
      </c>
      <c r="H6" s="75" t="s">
        <v>92</v>
      </c>
      <c r="I6" s="86" t="s">
        <v>96</v>
      </c>
      <c r="J6" s="86" t="s">
        <v>97</v>
      </c>
      <c r="K6" s="86" t="s">
        <v>95</v>
      </c>
      <c r="L6" s="53" t="s">
        <v>15</v>
      </c>
    </row>
    <row r="7" spans="2:12" x14ac:dyDescent="0.2">
      <c r="B7" s="66" t="s">
        <v>71</v>
      </c>
      <c r="C7" s="66">
        <v>882240912</v>
      </c>
      <c r="D7" s="37">
        <v>50000</v>
      </c>
      <c r="E7" s="93">
        <v>1072</v>
      </c>
      <c r="F7" s="93">
        <v>245610</v>
      </c>
      <c r="G7" s="93">
        <v>24</v>
      </c>
      <c r="H7" s="93">
        <v>151800</v>
      </c>
      <c r="I7" s="29">
        <f>IFERROR(E7/D7,0)</f>
        <v>2.1440000000000001E-2</v>
      </c>
      <c r="J7" s="28">
        <f>IFERROR(F7/E7,0)</f>
        <v>229.11380597014926</v>
      </c>
      <c r="K7" s="29">
        <f>IFERROR(G7/E7,0)</f>
        <v>2.2388059701492536E-2</v>
      </c>
      <c r="L7" s="35">
        <f>IFERROR(H7/F7,0)</f>
        <v>0.61805301087089293</v>
      </c>
    </row>
  </sheetData>
  <mergeCells count="1">
    <mergeCell ref="B2:L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N7"/>
  <sheetViews>
    <sheetView showGridLines="0" workbookViewId="0">
      <selection activeCell="J30" sqref="J30"/>
    </sheetView>
  </sheetViews>
  <sheetFormatPr baseColWidth="10" defaultColWidth="8.85546875" defaultRowHeight="13" x14ac:dyDescent="0.2"/>
  <cols>
    <col min="1" max="1" width="3.42578125" style="15" customWidth="1"/>
    <col min="2" max="2" width="16.140625" style="15" customWidth="1"/>
    <col min="3" max="7" width="10.7109375" style="15" customWidth="1"/>
    <col min="8" max="8" width="12.42578125" style="15" customWidth="1"/>
    <col min="9" max="9" width="10.7109375" style="15" customWidth="1"/>
    <col min="10" max="10" width="12.85546875" style="15" customWidth="1"/>
    <col min="11" max="14" width="11.5703125" style="15" customWidth="1"/>
    <col min="15" max="16384" width="8.85546875" style="15"/>
  </cols>
  <sheetData>
    <row r="2" spans="2:14" ht="19" x14ac:dyDescent="0.2">
      <c r="B2" s="142" t="s">
        <v>59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2:14" x14ac:dyDescent="0.2">
      <c r="L3" s="32"/>
      <c r="N3" s="32" t="str">
        <f>종합요약!J6</f>
        <v>기간 : 2017년 01월 01일 ~ 2017년 1월 31일</v>
      </c>
    </row>
    <row r="5" spans="2:14" x14ac:dyDescent="0.2">
      <c r="B5" s="48" t="s">
        <v>72</v>
      </c>
      <c r="C5" s="48" t="s">
        <v>63</v>
      </c>
      <c r="D5" s="48" t="s">
        <v>62</v>
      </c>
      <c r="E5" s="31" t="s">
        <v>48</v>
      </c>
      <c r="F5" s="31" t="s">
        <v>49</v>
      </c>
      <c r="G5" s="31" t="s">
        <v>50</v>
      </c>
      <c r="H5" s="31" t="s">
        <v>51</v>
      </c>
      <c r="I5" s="31" t="s">
        <v>52</v>
      </c>
      <c r="J5" s="75" t="s">
        <v>92</v>
      </c>
      <c r="K5" s="86" t="s">
        <v>96</v>
      </c>
      <c r="L5" s="86" t="s">
        <v>97</v>
      </c>
      <c r="M5" s="86" t="s">
        <v>95</v>
      </c>
      <c r="N5" s="31" t="s">
        <v>54</v>
      </c>
    </row>
    <row r="6" spans="2:14" x14ac:dyDescent="0.2">
      <c r="B6" s="146" t="s">
        <v>61</v>
      </c>
      <c r="C6" s="147"/>
      <c r="D6" s="148"/>
      <c r="E6" s="63" t="s">
        <v>55</v>
      </c>
      <c r="F6" s="33">
        <f>SUM(F7:F1048576)</f>
        <v>6600</v>
      </c>
      <c r="G6" s="33">
        <f>SUM(G7:G1048576)</f>
        <v>927</v>
      </c>
      <c r="H6" s="33">
        <f>SUM(H7:H1048576)</f>
        <v>183710</v>
      </c>
      <c r="I6" s="33">
        <f>SUM(I7:I1048576)</f>
        <v>55</v>
      </c>
      <c r="J6" s="33">
        <f>SUM(J7:J1048576)</f>
        <v>857070</v>
      </c>
      <c r="K6" s="102">
        <f>IFERROR(G6/F6,0)</f>
        <v>0.14045454545454544</v>
      </c>
      <c r="L6" s="34">
        <f>IFERROR(H6/G6,0)</f>
        <v>198.17691477885651</v>
      </c>
      <c r="M6" s="47">
        <f>IFERROR(I6/G6,0)</f>
        <v>5.9331175836030203E-2</v>
      </c>
      <c r="N6" s="47">
        <f>IFERROR(J6/H6,0)</f>
        <v>4.6653421152904038</v>
      </c>
    </row>
    <row r="7" spans="2:14" x14ac:dyDescent="0.2">
      <c r="B7" s="103" t="s">
        <v>120</v>
      </c>
      <c r="C7" s="103">
        <v>891851116</v>
      </c>
      <c r="D7" s="103" t="s">
        <v>48</v>
      </c>
      <c r="E7" s="103" t="s">
        <v>121</v>
      </c>
      <c r="F7" s="93">
        <v>6600</v>
      </c>
      <c r="G7" s="93">
        <v>927</v>
      </c>
      <c r="H7" s="93">
        <v>183710</v>
      </c>
      <c r="I7" s="93">
        <v>55</v>
      </c>
      <c r="J7" s="93">
        <v>857070</v>
      </c>
      <c r="K7" s="29">
        <f>IFERROR(G7/F7,0)</f>
        <v>0.14045454545454544</v>
      </c>
      <c r="L7" s="28">
        <f>IFERROR(H7/G7,0)</f>
        <v>198.17691477885651</v>
      </c>
      <c r="M7" s="35">
        <f>IFERROR(I7/G7,0)</f>
        <v>5.9331175836030203E-2</v>
      </c>
      <c r="N7" s="35">
        <f>IFERROR(J7/H7,0)</f>
        <v>4.6653421152904038</v>
      </c>
    </row>
  </sheetData>
  <autoFilter ref="B5:N7"/>
  <sortState ref="D7:O1767">
    <sortCondition descending="1" ref="H8"/>
  </sortState>
  <mergeCells count="2">
    <mergeCell ref="B2:N2"/>
    <mergeCell ref="B6:D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P131"/>
  <sheetViews>
    <sheetView showGridLines="0" workbookViewId="0"/>
  </sheetViews>
  <sheetFormatPr baseColWidth="10" defaultColWidth="8.85546875" defaultRowHeight="13" x14ac:dyDescent="0.2"/>
  <cols>
    <col min="1" max="1" width="3.42578125" style="15" customWidth="1"/>
    <col min="2" max="2" width="8.85546875" style="15"/>
    <col min="3" max="3" width="10.140625" style="15" customWidth="1"/>
    <col min="4" max="4" width="9.42578125" style="15" bestFit="1" customWidth="1"/>
    <col min="5" max="5" width="11.42578125" style="15" bestFit="1" customWidth="1"/>
    <col min="6" max="6" width="9.140625" style="15" bestFit="1" customWidth="1"/>
    <col min="7" max="7" width="10.42578125" style="15" bestFit="1" customWidth="1"/>
    <col min="8" max="8" width="9.7109375" style="15" customWidth="1"/>
    <col min="9" max="9" width="10.42578125" style="15" bestFit="1" customWidth="1"/>
    <col min="10" max="10" width="12" style="15" bestFit="1" customWidth="1"/>
    <col min="11" max="11" width="8.85546875" style="15"/>
    <col min="12" max="12" width="11.42578125" style="15" customWidth="1"/>
    <col min="13" max="13" width="11.42578125" style="15" bestFit="1" customWidth="1"/>
    <col min="14" max="16" width="10.7109375" style="15" customWidth="1"/>
    <col min="17" max="17" width="10.140625" style="15" customWidth="1"/>
    <col min="18" max="16384" width="8.85546875" style="15"/>
  </cols>
  <sheetData>
    <row r="2" spans="2:16" ht="19" x14ac:dyDescent="0.2">
      <c r="B2" s="142" t="s">
        <v>68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4" spans="2:16" x14ac:dyDescent="0.2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2:16" x14ac:dyDescent="0.2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</row>
    <row r="6" spans="2:16" x14ac:dyDescent="0.2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2:16" x14ac:dyDescent="0.2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8" spans="2:16" x14ac:dyDescent="0.2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2:16" x14ac:dyDescent="0.2"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</row>
    <row r="10" spans="2:16" x14ac:dyDescent="0.2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</row>
    <row r="11" spans="2:16" x14ac:dyDescent="0.2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</row>
    <row r="12" spans="2:16" x14ac:dyDescent="0.2"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</row>
    <row r="13" spans="2:16" x14ac:dyDescent="0.2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1"/>
    </row>
    <row r="14" spans="2:16" x14ac:dyDescent="0.2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1"/>
    </row>
    <row r="15" spans="2:16" x14ac:dyDescent="0.2"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1"/>
    </row>
    <row r="16" spans="2:16" x14ac:dyDescent="0.2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1"/>
    </row>
    <row r="17" spans="2:16" x14ac:dyDescent="0.2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</row>
    <row r="18" spans="2:16" x14ac:dyDescent="0.2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</row>
    <row r="19" spans="2:16" x14ac:dyDescent="0.2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1" spans="2:16" x14ac:dyDescent="0.2">
      <c r="B21" s="89" t="s">
        <v>21</v>
      </c>
      <c r="C21" s="143" t="s">
        <v>22</v>
      </c>
      <c r="D21" s="143"/>
      <c r="E21" s="89" t="s">
        <v>85</v>
      </c>
      <c r="F21" s="89" t="s">
        <v>86</v>
      </c>
      <c r="G21" s="89" t="s">
        <v>88</v>
      </c>
      <c r="H21" s="89" t="s">
        <v>87</v>
      </c>
      <c r="I21" s="89" t="s">
        <v>92</v>
      </c>
      <c r="J21" s="87" t="s">
        <v>95</v>
      </c>
      <c r="K21" s="87" t="s">
        <v>96</v>
      </c>
      <c r="L21" s="87" t="s">
        <v>97</v>
      </c>
      <c r="M21" s="87" t="s">
        <v>89</v>
      </c>
      <c r="N21" s="87" t="s">
        <v>93</v>
      </c>
      <c r="O21" s="87" t="s">
        <v>90</v>
      </c>
      <c r="P21" s="87" t="s">
        <v>91</v>
      </c>
    </row>
    <row r="22" spans="2:16" x14ac:dyDescent="0.2">
      <c r="B22" s="100" t="s">
        <v>17</v>
      </c>
      <c r="C22" s="144"/>
      <c r="D22" s="144"/>
      <c r="E22" s="49">
        <f>SUM(E23:E27)</f>
        <v>730066</v>
      </c>
      <c r="F22" s="49">
        <f>SUM(F23:F27)</f>
        <v>10787</v>
      </c>
      <c r="G22" s="49">
        <f>SUM(G23:G27)</f>
        <v>2036660</v>
      </c>
      <c r="H22" s="49">
        <f>SUM(H23:H27)</f>
        <v>372</v>
      </c>
      <c r="I22" s="49">
        <f>SUM(I23:I27)</f>
        <v>2797526</v>
      </c>
      <c r="J22" s="39">
        <f t="shared" ref="J22:J27" si="0">IFERROR(H22/F22,0)</f>
        <v>3.4485955316584778E-2</v>
      </c>
      <c r="K22" s="39">
        <f t="shared" ref="K22:L27" si="1">IFERROR(F22/E22,0)</f>
        <v>1.4775376472812048E-2</v>
      </c>
      <c r="L22" s="44">
        <f t="shared" si="1"/>
        <v>188.80689719106331</v>
      </c>
      <c r="M22" s="52">
        <f t="shared" ref="M22:M27" si="2">IFERROR(I22/G22,0)</f>
        <v>1.3735851835848889</v>
      </c>
      <c r="N22" s="51"/>
      <c r="O22" s="51"/>
      <c r="P22" s="51"/>
    </row>
    <row r="23" spans="2:16" x14ac:dyDescent="0.2">
      <c r="B23" s="103" t="s">
        <v>108</v>
      </c>
      <c r="C23" s="112" t="s">
        <v>103</v>
      </c>
      <c r="D23" s="112"/>
      <c r="E23" s="28">
        <f>SUM(E101:E104)</f>
        <v>102922</v>
      </c>
      <c r="F23" s="28">
        <f t="shared" ref="F23:I23" si="3">SUM(F101:F104)</f>
        <v>1558</v>
      </c>
      <c r="G23" s="28">
        <f t="shared" si="3"/>
        <v>317380</v>
      </c>
      <c r="H23" s="28">
        <f t="shared" si="3"/>
        <v>67</v>
      </c>
      <c r="I23" s="28">
        <f t="shared" si="3"/>
        <v>482776</v>
      </c>
      <c r="J23" s="29">
        <f t="shared" si="0"/>
        <v>4.3003851091142492E-2</v>
      </c>
      <c r="K23" s="29">
        <f t="shared" si="1"/>
        <v>1.5137677075843842E-2</v>
      </c>
      <c r="L23" s="28">
        <f t="shared" si="1"/>
        <v>203.70988446726574</v>
      </c>
      <c r="M23" s="45">
        <f t="shared" si="2"/>
        <v>1.5211292456991619</v>
      </c>
      <c r="N23" s="27"/>
      <c r="O23" s="27"/>
      <c r="P23" s="27"/>
    </row>
    <row r="24" spans="2:16" x14ac:dyDescent="0.2">
      <c r="B24" s="103" t="s">
        <v>109</v>
      </c>
      <c r="C24" s="112" t="s">
        <v>104</v>
      </c>
      <c r="D24" s="112"/>
      <c r="E24" s="28">
        <f>SUM(E105:E111)</f>
        <v>165273</v>
      </c>
      <c r="F24" s="28">
        <f t="shared" ref="F24:I24" si="4">SUM(F105:F111)</f>
        <v>2473</v>
      </c>
      <c r="G24" s="28">
        <f t="shared" si="4"/>
        <v>492600</v>
      </c>
      <c r="H24" s="28">
        <f t="shared" si="4"/>
        <v>80</v>
      </c>
      <c r="I24" s="28">
        <f t="shared" si="4"/>
        <v>535254</v>
      </c>
      <c r="J24" s="29">
        <f t="shared" si="0"/>
        <v>3.2349373230893652E-2</v>
      </c>
      <c r="K24" s="29">
        <f t="shared" si="1"/>
        <v>1.4963121623011623E-2</v>
      </c>
      <c r="L24" s="28">
        <f t="shared" si="1"/>
        <v>199.19126566922765</v>
      </c>
      <c r="M24" s="45">
        <f t="shared" si="2"/>
        <v>1.0865895249695494</v>
      </c>
      <c r="N24" s="29">
        <f t="shared" ref="N24:P27" si="5">IFERROR(G24/G23-1,0)</f>
        <v>0.55208267691725998</v>
      </c>
      <c r="O24" s="29">
        <f t="shared" si="5"/>
        <v>0.19402985074626855</v>
      </c>
      <c r="P24" s="29">
        <f t="shared" si="5"/>
        <v>0.10870051535287595</v>
      </c>
    </row>
    <row r="25" spans="2:16" x14ac:dyDescent="0.2">
      <c r="B25" s="103" t="s">
        <v>110</v>
      </c>
      <c r="C25" s="112" t="s">
        <v>105</v>
      </c>
      <c r="D25" s="112"/>
      <c r="E25" s="28">
        <f>SUM(E112:E118)</f>
        <v>175669</v>
      </c>
      <c r="F25" s="28">
        <f t="shared" ref="F25:I25" si="6">SUM(F112:F118)</f>
        <v>2497</v>
      </c>
      <c r="G25" s="28">
        <f t="shared" si="6"/>
        <v>465240</v>
      </c>
      <c r="H25" s="28">
        <f t="shared" si="6"/>
        <v>86</v>
      </c>
      <c r="I25" s="28">
        <f t="shared" si="6"/>
        <v>746390</v>
      </c>
      <c r="J25" s="29">
        <f t="shared" si="0"/>
        <v>3.4441329595514616E-2</v>
      </c>
      <c r="K25" s="29">
        <f t="shared" si="1"/>
        <v>1.4214232448525351E-2</v>
      </c>
      <c r="L25" s="28">
        <f t="shared" si="1"/>
        <v>186.31958350020025</v>
      </c>
      <c r="M25" s="45">
        <f t="shared" si="2"/>
        <v>1.6043117530736823</v>
      </c>
      <c r="N25" s="29">
        <f t="shared" si="5"/>
        <v>-5.5542021924482321E-2</v>
      </c>
      <c r="O25" s="29">
        <f t="shared" si="5"/>
        <v>7.4999999999999956E-2</v>
      </c>
      <c r="P25" s="29">
        <f t="shared" si="5"/>
        <v>0.39445945289526096</v>
      </c>
    </row>
    <row r="26" spans="2:16" x14ac:dyDescent="0.2">
      <c r="B26" s="103" t="s">
        <v>111</v>
      </c>
      <c r="C26" s="112" t="s">
        <v>106</v>
      </c>
      <c r="D26" s="112"/>
      <c r="E26" s="28">
        <f>SUM(E119:E125)</f>
        <v>144125</v>
      </c>
      <c r="F26" s="28">
        <f t="shared" ref="F26:I26" si="7">SUM(F119:F125)</f>
        <v>2065</v>
      </c>
      <c r="G26" s="28">
        <f t="shared" si="7"/>
        <v>374770</v>
      </c>
      <c r="H26" s="28">
        <f t="shared" si="7"/>
        <v>62</v>
      </c>
      <c r="I26" s="28">
        <f t="shared" si="7"/>
        <v>411742</v>
      </c>
      <c r="J26" s="29">
        <f t="shared" si="0"/>
        <v>3.0024213075060532E-2</v>
      </c>
      <c r="K26" s="29">
        <f t="shared" si="1"/>
        <v>1.432784041630529E-2</v>
      </c>
      <c r="L26" s="28">
        <f t="shared" si="1"/>
        <v>181.48668280871669</v>
      </c>
      <c r="M26" s="45">
        <f t="shared" si="2"/>
        <v>1.0986525068708808</v>
      </c>
      <c r="N26" s="29">
        <f t="shared" si="5"/>
        <v>-0.19445877396612499</v>
      </c>
      <c r="O26" s="29">
        <f t="shared" si="5"/>
        <v>-0.27906976744186052</v>
      </c>
      <c r="P26" s="29">
        <f t="shared" si="5"/>
        <v>-0.44835541740912932</v>
      </c>
    </row>
    <row r="27" spans="2:16" x14ac:dyDescent="0.2">
      <c r="B27" s="103" t="s">
        <v>112</v>
      </c>
      <c r="C27" s="112" t="s">
        <v>107</v>
      </c>
      <c r="D27" s="112"/>
      <c r="E27" s="28">
        <f>SUM(E126:E131)</f>
        <v>142077</v>
      </c>
      <c r="F27" s="93">
        <f t="shared" ref="F27:I27" si="8">SUM(F126:F131)</f>
        <v>2194</v>
      </c>
      <c r="G27" s="93">
        <f t="shared" si="8"/>
        <v>386670</v>
      </c>
      <c r="H27" s="93">
        <f t="shared" si="8"/>
        <v>77</v>
      </c>
      <c r="I27" s="93">
        <f t="shared" si="8"/>
        <v>621364</v>
      </c>
      <c r="J27" s="29">
        <f t="shared" si="0"/>
        <v>3.5095715587967181E-2</v>
      </c>
      <c r="K27" s="29">
        <f t="shared" si="1"/>
        <v>1.544233056722763E-2</v>
      </c>
      <c r="L27" s="28">
        <f t="shared" si="1"/>
        <v>176.2397447584321</v>
      </c>
      <c r="M27" s="45">
        <f t="shared" si="2"/>
        <v>1.6069620089481986</v>
      </c>
      <c r="N27" s="29">
        <f t="shared" si="5"/>
        <v>3.1752808389145404E-2</v>
      </c>
      <c r="O27" s="29">
        <f t="shared" si="5"/>
        <v>0.24193548387096775</v>
      </c>
      <c r="P27" s="29">
        <f t="shared" si="5"/>
        <v>0.50911007378406858</v>
      </c>
    </row>
    <row r="28" spans="2:16" x14ac:dyDescent="0.2">
      <c r="B28" s="69"/>
      <c r="C28" s="69"/>
      <c r="D28" s="69"/>
      <c r="E28" s="70"/>
      <c r="F28" s="70"/>
      <c r="G28" s="71"/>
      <c r="H28" s="72"/>
      <c r="I28" s="71"/>
      <c r="J28" s="70"/>
      <c r="K28" s="71"/>
      <c r="L28" s="70"/>
      <c r="M28" s="71"/>
      <c r="N28" s="70"/>
      <c r="O28" s="71"/>
      <c r="P28" s="73"/>
    </row>
    <row r="29" spans="2:16" ht="15" x14ac:dyDescent="0.2">
      <c r="B29" s="25" t="s">
        <v>26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0"/>
      <c r="O29" s="20"/>
      <c r="P29" s="20"/>
    </row>
    <row r="30" spans="2:16" ht="6.75" customHeight="1" thickBot="1" x14ac:dyDescent="0.25"/>
    <row r="31" spans="2:16" x14ac:dyDescent="0.2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</row>
    <row r="32" spans="2:16" x14ac:dyDescent="0.2"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</row>
    <row r="33" spans="2:16" x14ac:dyDescent="0.2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1"/>
    </row>
    <row r="34" spans="2:16" x14ac:dyDescent="0.2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1"/>
    </row>
    <row r="35" spans="2:16" x14ac:dyDescent="0.2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1"/>
    </row>
    <row r="36" spans="2:16" x14ac:dyDescent="0.2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1"/>
    </row>
    <row r="37" spans="2:16" x14ac:dyDescent="0.2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</row>
    <row r="38" spans="2:16" x14ac:dyDescent="0.2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1"/>
    </row>
    <row r="39" spans="2:16" x14ac:dyDescent="0.2"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1"/>
    </row>
    <row r="40" spans="2:16" x14ac:dyDescent="0.2"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1"/>
    </row>
    <row r="41" spans="2:16" x14ac:dyDescent="0.2"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1"/>
    </row>
    <row r="42" spans="2:16" x14ac:dyDescent="0.2"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</row>
    <row r="43" spans="2:16" x14ac:dyDescent="0.2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</row>
    <row r="44" spans="2:16" x14ac:dyDescent="0.2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1"/>
    </row>
    <row r="45" spans="2:16" x14ac:dyDescent="0.2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1"/>
    </row>
    <row r="46" spans="2:16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</row>
    <row r="47" spans="2:16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1"/>
    </row>
    <row r="48" spans="2:16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4"/>
    </row>
    <row r="50" spans="1:16" x14ac:dyDescent="0.2">
      <c r="B50" s="26" t="s">
        <v>27</v>
      </c>
      <c r="C50" s="26" t="s">
        <v>29</v>
      </c>
      <c r="D50" s="26" t="s">
        <v>28</v>
      </c>
      <c r="E50" s="26" t="s">
        <v>30</v>
      </c>
      <c r="F50" s="26" t="s">
        <v>31</v>
      </c>
      <c r="G50" s="26" t="s">
        <v>96</v>
      </c>
      <c r="H50" s="26" t="s">
        <v>97</v>
      </c>
      <c r="I50" s="26" t="s">
        <v>32</v>
      </c>
      <c r="J50" s="26" t="s">
        <v>33</v>
      </c>
      <c r="K50" s="26" t="s">
        <v>34</v>
      </c>
      <c r="L50" s="26" t="s">
        <v>35</v>
      </c>
      <c r="M50" s="26" t="s">
        <v>95</v>
      </c>
      <c r="N50" s="26" t="s">
        <v>36</v>
      </c>
      <c r="O50" s="26" t="s">
        <v>37</v>
      </c>
      <c r="P50" s="60" t="s">
        <v>15</v>
      </c>
    </row>
    <row r="51" spans="1:16" x14ac:dyDescent="0.2">
      <c r="B51" s="83" t="s">
        <v>39</v>
      </c>
      <c r="C51" s="28">
        <f t="shared" ref="C51:C57" si="9">SUMIF($D$101:$D$998,$B$51:$B$57,$E$101:$E$998)</f>
        <v>135081</v>
      </c>
      <c r="D51" s="28">
        <f>C51/COUNTIF($D$101:$D$129,$B$51:$B$57)</f>
        <v>33770.25</v>
      </c>
      <c r="E51" s="28">
        <f t="shared" ref="E51:E57" ca="1" si="10">SUMIF($D$101:$D$998,$B$51:$B$57,$F$101:$F$472)</f>
        <v>2033</v>
      </c>
      <c r="F51" s="28">
        <f t="shared" ref="F51:F57" ca="1" si="11">E51/COUNTIF($D$101:$D$129,$B$51:$B$57)</f>
        <v>508.25</v>
      </c>
      <c r="G51" s="29">
        <f ca="1">IFERROR(E51/C51,0)</f>
        <v>1.5050229121786187E-2</v>
      </c>
      <c r="H51" s="28">
        <f ca="1">IFERROR(I51/E51,0)</f>
        <v>193.03492375799311</v>
      </c>
      <c r="I51" s="28">
        <f t="shared" ref="I51:I57" si="12">SUMIF($D$101:$D$998,$B$51:$B$57,$G$101:$G$998)</f>
        <v>392440</v>
      </c>
      <c r="J51" s="28">
        <f t="shared" ref="J51:J57" si="13">I51/COUNTIF($D$101:$D$129,$B$51:$B$57)</f>
        <v>98110</v>
      </c>
      <c r="K51" s="28">
        <f t="shared" ref="K51:K57" si="14">SUMIF($D$101:$D$998,$B$51:$B$57,$H$101:$H$998)</f>
        <v>67</v>
      </c>
      <c r="L51" s="28">
        <f t="shared" ref="L51:L57" si="15">K51/COUNTIF($D$101:$D$129,$B$51:$B$57)</f>
        <v>16.75</v>
      </c>
      <c r="M51" s="29">
        <f ca="1">IFERROR(K51/E51,0)</f>
        <v>3.2956222331529762E-2</v>
      </c>
      <c r="N51" s="28">
        <f t="shared" ref="N51:N57" si="16">SUMIF($D$101:$D$998,$B$51:$B$57,$I$101:$I$998)</f>
        <v>449614</v>
      </c>
      <c r="O51" s="28">
        <f t="shared" ref="O51:O57" si="17">N51/COUNTIF($D$101:$D$129,$B$51:$B$57)</f>
        <v>112403.5</v>
      </c>
      <c r="P51" s="61">
        <f>IFERROR(N51/I51,0)</f>
        <v>1.1456885128936907</v>
      </c>
    </row>
    <row r="52" spans="1:16" x14ac:dyDescent="0.2">
      <c r="B52" s="83" t="s">
        <v>40</v>
      </c>
      <c r="C52" s="28">
        <f t="shared" si="9"/>
        <v>120093</v>
      </c>
      <c r="D52" s="28">
        <f t="shared" ref="D52:D57" si="18">C52/COUNTIF($D$101:$D$129,$B$51:$B$57)</f>
        <v>30023.25</v>
      </c>
      <c r="E52" s="28">
        <f t="shared" ca="1" si="10"/>
        <v>1796</v>
      </c>
      <c r="F52" s="28">
        <f t="shared" ca="1" si="11"/>
        <v>449</v>
      </c>
      <c r="G52" s="29">
        <f t="shared" ref="G52:G58" ca="1" si="19">IFERROR(E52/C52,0)</f>
        <v>1.4955076482392813E-2</v>
      </c>
      <c r="H52" s="28">
        <f t="shared" ref="H52:H58" ca="1" si="20">IFERROR(I52/E52,0)</f>
        <v>187.86191536748331</v>
      </c>
      <c r="I52" s="28">
        <f t="shared" si="12"/>
        <v>337400</v>
      </c>
      <c r="J52" s="28">
        <f t="shared" si="13"/>
        <v>84350</v>
      </c>
      <c r="K52" s="28">
        <f t="shared" si="14"/>
        <v>68</v>
      </c>
      <c r="L52" s="28">
        <f t="shared" si="15"/>
        <v>17</v>
      </c>
      <c r="M52" s="29">
        <f t="shared" ref="M52:M58" ca="1" si="21">IFERROR(K52/E52,0)</f>
        <v>3.7861915367483297E-2</v>
      </c>
      <c r="N52" s="28">
        <f t="shared" si="16"/>
        <v>582856</v>
      </c>
      <c r="O52" s="28">
        <f t="shared" si="17"/>
        <v>145714</v>
      </c>
      <c r="P52" s="61">
        <f t="shared" ref="P52:P58" si="22">IFERROR(N52/I52,0)</f>
        <v>1.7274925903971547</v>
      </c>
    </row>
    <row r="53" spans="1:16" x14ac:dyDescent="0.2">
      <c r="B53" s="83" t="s">
        <v>41</v>
      </c>
      <c r="C53" s="28">
        <f t="shared" si="9"/>
        <v>94139</v>
      </c>
      <c r="D53" s="28">
        <f t="shared" si="18"/>
        <v>23534.75</v>
      </c>
      <c r="E53" s="28">
        <f t="shared" ca="1" si="10"/>
        <v>1343</v>
      </c>
      <c r="F53" s="28">
        <f t="shared" ca="1" si="11"/>
        <v>335.75</v>
      </c>
      <c r="G53" s="29">
        <f t="shared" ca="1" si="19"/>
        <v>1.4266138369857339E-2</v>
      </c>
      <c r="H53" s="28">
        <f t="shared" ca="1" si="20"/>
        <v>191.77215189873417</v>
      </c>
      <c r="I53" s="28">
        <f t="shared" si="12"/>
        <v>257550</v>
      </c>
      <c r="J53" s="28">
        <f t="shared" si="13"/>
        <v>64387.5</v>
      </c>
      <c r="K53" s="28">
        <f t="shared" si="14"/>
        <v>46</v>
      </c>
      <c r="L53" s="28">
        <f t="shared" si="15"/>
        <v>11.5</v>
      </c>
      <c r="M53" s="29">
        <f t="shared" ca="1" si="21"/>
        <v>3.4251675353685777E-2</v>
      </c>
      <c r="N53" s="28">
        <f t="shared" si="16"/>
        <v>367092</v>
      </c>
      <c r="O53" s="28">
        <f t="shared" si="17"/>
        <v>91773</v>
      </c>
      <c r="P53" s="61">
        <f t="shared" si="22"/>
        <v>1.4253232382061736</v>
      </c>
    </row>
    <row r="54" spans="1:16" x14ac:dyDescent="0.2">
      <c r="B54" s="83" t="s">
        <v>42</v>
      </c>
      <c r="C54" s="28">
        <f t="shared" si="9"/>
        <v>96673</v>
      </c>
      <c r="D54" s="28">
        <f t="shared" si="18"/>
        <v>24168.25</v>
      </c>
      <c r="E54" s="28">
        <f t="shared" ca="1" si="10"/>
        <v>1438</v>
      </c>
      <c r="F54" s="28">
        <f t="shared" ca="1" si="11"/>
        <v>359.5</v>
      </c>
      <c r="G54" s="29">
        <f t="shared" ca="1" si="19"/>
        <v>1.4874887507370206E-2</v>
      </c>
      <c r="H54" s="28">
        <f t="shared" ca="1" si="20"/>
        <v>182.52433936022254</v>
      </c>
      <c r="I54" s="28">
        <f t="shared" si="12"/>
        <v>262470</v>
      </c>
      <c r="J54" s="28">
        <f t="shared" si="13"/>
        <v>65617.5</v>
      </c>
      <c r="K54" s="28">
        <f t="shared" si="14"/>
        <v>39</v>
      </c>
      <c r="L54" s="28">
        <f t="shared" si="15"/>
        <v>9.75</v>
      </c>
      <c r="M54" s="29">
        <f t="shared" ca="1" si="21"/>
        <v>2.7121001390820583E-2</v>
      </c>
      <c r="N54" s="28">
        <f t="shared" si="16"/>
        <v>286792</v>
      </c>
      <c r="O54" s="28">
        <f t="shared" si="17"/>
        <v>71698</v>
      </c>
      <c r="P54" s="61">
        <f t="shared" si="22"/>
        <v>1.0926658284756352</v>
      </c>
    </row>
    <row r="55" spans="1:16" x14ac:dyDescent="0.2">
      <c r="B55" s="83" t="s">
        <v>43</v>
      </c>
      <c r="C55" s="28">
        <f t="shared" si="9"/>
        <v>80340</v>
      </c>
      <c r="D55" s="28">
        <f t="shared" si="18"/>
        <v>20085</v>
      </c>
      <c r="E55" s="28">
        <f t="shared" ca="1" si="10"/>
        <v>1161</v>
      </c>
      <c r="F55" s="28">
        <f t="shared" ca="1" si="11"/>
        <v>290.25</v>
      </c>
      <c r="G55" s="29">
        <f t="shared" ca="1" si="19"/>
        <v>1.445108289768484E-2</v>
      </c>
      <c r="H55" s="28">
        <f t="shared" ca="1" si="20"/>
        <v>184.78897502153316</v>
      </c>
      <c r="I55" s="28">
        <f t="shared" si="12"/>
        <v>214540</v>
      </c>
      <c r="J55" s="28">
        <f t="shared" si="13"/>
        <v>53635</v>
      </c>
      <c r="K55" s="28">
        <f t="shared" si="14"/>
        <v>63</v>
      </c>
      <c r="L55" s="28">
        <f t="shared" si="15"/>
        <v>15.75</v>
      </c>
      <c r="M55" s="29">
        <f t="shared" ca="1" si="21"/>
        <v>5.4263565891472867E-2</v>
      </c>
      <c r="N55" s="28">
        <f t="shared" si="16"/>
        <v>425770</v>
      </c>
      <c r="O55" s="28">
        <f t="shared" si="17"/>
        <v>106442.5</v>
      </c>
      <c r="P55" s="61">
        <f t="shared" si="22"/>
        <v>1.9845716416519064</v>
      </c>
    </row>
    <row r="56" spans="1:16" x14ac:dyDescent="0.2">
      <c r="B56" s="83" t="s">
        <v>44</v>
      </c>
      <c r="C56" s="28">
        <f t="shared" si="9"/>
        <v>79399</v>
      </c>
      <c r="D56" s="28">
        <f t="shared" si="18"/>
        <v>19849.75</v>
      </c>
      <c r="E56" s="28">
        <f t="shared" ca="1" si="10"/>
        <v>1190</v>
      </c>
      <c r="F56" s="28">
        <f t="shared" ca="1" si="11"/>
        <v>297.5</v>
      </c>
      <c r="G56" s="29">
        <f t="shared" ca="1" si="19"/>
        <v>1.4987594302195241E-2</v>
      </c>
      <c r="H56" s="28">
        <f t="shared" ca="1" si="20"/>
        <v>185.9075630252101</v>
      </c>
      <c r="I56" s="28">
        <f t="shared" si="12"/>
        <v>221230</v>
      </c>
      <c r="J56" s="28">
        <f t="shared" si="13"/>
        <v>55307.5</v>
      </c>
      <c r="K56" s="28">
        <f t="shared" si="14"/>
        <v>25</v>
      </c>
      <c r="L56" s="28">
        <f t="shared" si="15"/>
        <v>6.25</v>
      </c>
      <c r="M56" s="29">
        <f t="shared" ca="1" si="21"/>
        <v>2.100840336134454E-2</v>
      </c>
      <c r="N56" s="28">
        <f t="shared" si="16"/>
        <v>189272</v>
      </c>
      <c r="O56" s="28">
        <f t="shared" si="17"/>
        <v>47318</v>
      </c>
      <c r="P56" s="61">
        <f t="shared" si="22"/>
        <v>0.85554400397776065</v>
      </c>
    </row>
    <row r="57" spans="1:16" x14ac:dyDescent="0.2">
      <c r="B57" s="83" t="s">
        <v>45</v>
      </c>
      <c r="C57" s="28">
        <f t="shared" si="9"/>
        <v>124341</v>
      </c>
      <c r="D57" s="28">
        <f t="shared" si="18"/>
        <v>24868.2</v>
      </c>
      <c r="E57" s="28">
        <f t="shared" ca="1" si="10"/>
        <v>1826</v>
      </c>
      <c r="F57" s="28">
        <f t="shared" ca="1" si="11"/>
        <v>365.2</v>
      </c>
      <c r="G57" s="29">
        <f t="shared" ca="1" si="19"/>
        <v>1.4685421542371383E-2</v>
      </c>
      <c r="H57" s="28">
        <f t="shared" ca="1" si="20"/>
        <v>192.23986856516976</v>
      </c>
      <c r="I57" s="28">
        <f t="shared" si="12"/>
        <v>351030</v>
      </c>
      <c r="J57" s="28">
        <f t="shared" si="13"/>
        <v>70206</v>
      </c>
      <c r="K57" s="28">
        <f t="shared" si="14"/>
        <v>64</v>
      </c>
      <c r="L57" s="28">
        <f t="shared" si="15"/>
        <v>12.8</v>
      </c>
      <c r="M57" s="29">
        <f t="shared" ca="1" si="21"/>
        <v>3.5049288061336253E-2</v>
      </c>
      <c r="N57" s="28">
        <f t="shared" si="16"/>
        <v>496130</v>
      </c>
      <c r="O57" s="28">
        <f t="shared" si="17"/>
        <v>99226</v>
      </c>
      <c r="P57" s="61">
        <f t="shared" si="22"/>
        <v>1.4133549839045096</v>
      </c>
    </row>
    <row r="58" spans="1:16" x14ac:dyDescent="0.2">
      <c r="A58" s="78">
        <f>COUNTA(C101:C1048576)</f>
        <v>31</v>
      </c>
      <c r="B58" s="40" t="s">
        <v>17</v>
      </c>
      <c r="C58" s="41">
        <f>SUM(C51:C57)</f>
        <v>730066</v>
      </c>
      <c r="D58" s="42">
        <f>C58/A58</f>
        <v>23550.516129032258</v>
      </c>
      <c r="E58" s="41">
        <f ca="1">SUM(E51:E57)</f>
        <v>10787</v>
      </c>
      <c r="F58" s="42">
        <f ca="1">E58/A58</f>
        <v>347.96774193548384</v>
      </c>
      <c r="G58" s="43">
        <f t="shared" ca="1" si="19"/>
        <v>1.4775376472812048E-2</v>
      </c>
      <c r="H58" s="42">
        <f t="shared" ca="1" si="20"/>
        <v>188.80689719106331</v>
      </c>
      <c r="I58" s="41">
        <f>SUM(I51:I57)</f>
        <v>2036660</v>
      </c>
      <c r="J58" s="42">
        <f>I58/A58</f>
        <v>65698.709677419349</v>
      </c>
      <c r="K58" s="41">
        <f>SUM(K51:K57)</f>
        <v>372</v>
      </c>
      <c r="L58" s="42">
        <f>K58/A58</f>
        <v>12</v>
      </c>
      <c r="M58" s="43">
        <f t="shared" ca="1" si="21"/>
        <v>3.4485955316584778E-2</v>
      </c>
      <c r="N58" s="41">
        <f>SUM(N51:N57)</f>
        <v>2797526</v>
      </c>
      <c r="O58" s="42">
        <f>N58/A58</f>
        <v>90242.774193548394</v>
      </c>
      <c r="P58" s="59">
        <f t="shared" si="22"/>
        <v>1.3735851835848889</v>
      </c>
    </row>
    <row r="60" spans="1:16" ht="15" x14ac:dyDescent="0.2">
      <c r="B60" s="25" t="s">
        <v>46</v>
      </c>
    </row>
    <row r="61" spans="1:16" ht="4.5" customHeight="1" thickBot="1" x14ac:dyDescent="0.25"/>
    <row r="62" spans="1:16" x14ac:dyDescent="0.2"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</row>
    <row r="63" spans="1:16" x14ac:dyDescent="0.2"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</row>
    <row r="64" spans="1:16" x14ac:dyDescent="0.2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1"/>
    </row>
    <row r="65" spans="2:16" x14ac:dyDescent="0.2"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1"/>
    </row>
    <row r="66" spans="2:16" x14ac:dyDescent="0.2"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1"/>
    </row>
    <row r="67" spans="2:16" x14ac:dyDescent="0.2"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1"/>
    </row>
    <row r="68" spans="2:16" x14ac:dyDescent="0.2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1"/>
    </row>
    <row r="69" spans="2:16" x14ac:dyDescent="0.2"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1"/>
    </row>
    <row r="70" spans="2:16" x14ac:dyDescent="0.2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1"/>
    </row>
    <row r="71" spans="2:16" x14ac:dyDescent="0.2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1"/>
    </row>
    <row r="72" spans="2:16" x14ac:dyDescent="0.2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1"/>
    </row>
    <row r="73" spans="2:16" x14ac:dyDescent="0.2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1"/>
    </row>
    <row r="74" spans="2:16" x14ac:dyDescent="0.2"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1"/>
    </row>
    <row r="75" spans="2:16" x14ac:dyDescent="0.2"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1"/>
    </row>
    <row r="76" spans="2:16" x14ac:dyDescent="0.2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1"/>
    </row>
    <row r="77" spans="2:16" x14ac:dyDescent="0.2"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1"/>
    </row>
    <row r="78" spans="2:16" x14ac:dyDescent="0.2"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1"/>
    </row>
    <row r="79" spans="2:16" x14ac:dyDescent="0.2"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4"/>
    </row>
    <row r="81" spans="2:16" x14ac:dyDescent="0.2">
      <c r="B81" s="1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</row>
    <row r="82" spans="2:16" x14ac:dyDescent="0.2"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1"/>
    </row>
    <row r="83" spans="2:16" x14ac:dyDescent="0.2"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1"/>
    </row>
    <row r="84" spans="2:16" x14ac:dyDescent="0.2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1"/>
    </row>
    <row r="85" spans="2:16" x14ac:dyDescent="0.2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1"/>
    </row>
    <row r="86" spans="2:16" x14ac:dyDescent="0.2"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1"/>
    </row>
    <row r="87" spans="2:16" x14ac:dyDescent="0.2"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1"/>
    </row>
    <row r="88" spans="2:16" x14ac:dyDescent="0.2"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1"/>
    </row>
    <row r="89" spans="2:16" x14ac:dyDescent="0.2"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1"/>
    </row>
    <row r="90" spans="2:16" x14ac:dyDescent="0.2">
      <c r="B90" s="1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1"/>
    </row>
    <row r="91" spans="2:16" x14ac:dyDescent="0.2">
      <c r="B91" s="1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1"/>
    </row>
    <row r="92" spans="2:16" x14ac:dyDescent="0.2">
      <c r="B92" s="1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1"/>
    </row>
    <row r="93" spans="2:16" x14ac:dyDescent="0.2">
      <c r="B93" s="19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1"/>
    </row>
    <row r="94" spans="2:16" x14ac:dyDescent="0.2"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1"/>
    </row>
    <row r="95" spans="2:16" x14ac:dyDescent="0.2"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1"/>
    </row>
    <row r="96" spans="2:16" x14ac:dyDescent="0.2"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1"/>
    </row>
    <row r="97" spans="2:16" x14ac:dyDescent="0.2"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4"/>
    </row>
    <row r="99" spans="2:16" x14ac:dyDescent="0.2">
      <c r="B99" s="145" t="s">
        <v>21</v>
      </c>
      <c r="C99" s="139" t="s">
        <v>22</v>
      </c>
      <c r="D99" s="145"/>
      <c r="E99" s="79" t="s">
        <v>23</v>
      </c>
      <c r="F99" s="79" t="s">
        <v>24</v>
      </c>
      <c r="G99" s="79" t="s">
        <v>25</v>
      </c>
      <c r="H99" s="79" t="s">
        <v>14</v>
      </c>
      <c r="I99" s="79" t="s">
        <v>16</v>
      </c>
      <c r="J99" s="85" t="s">
        <v>95</v>
      </c>
      <c r="K99" s="85" t="s">
        <v>96</v>
      </c>
      <c r="L99" s="85" t="s">
        <v>97</v>
      </c>
      <c r="M99" s="56" t="s">
        <v>15</v>
      </c>
      <c r="N99" s="76" t="s">
        <v>64</v>
      </c>
      <c r="O99" s="76" t="s">
        <v>65</v>
      </c>
      <c r="P99" s="76" t="s">
        <v>66</v>
      </c>
    </row>
    <row r="100" spans="2:16" x14ac:dyDescent="0.2">
      <c r="B100" s="145"/>
      <c r="C100" s="139" t="s">
        <v>47</v>
      </c>
      <c r="D100" s="145"/>
      <c r="E100" s="44">
        <f>SUM(E101:E131)</f>
        <v>730066</v>
      </c>
      <c r="F100" s="95">
        <f t="shared" ref="F100:I100" si="23">SUM(F101:F131)</f>
        <v>10787</v>
      </c>
      <c r="G100" s="95">
        <f t="shared" si="23"/>
        <v>2036660</v>
      </c>
      <c r="H100" s="95">
        <f t="shared" si="23"/>
        <v>372</v>
      </c>
      <c r="I100" s="95">
        <f t="shared" si="23"/>
        <v>2797526</v>
      </c>
      <c r="J100" s="39">
        <f t="shared" ref="J100:J129" si="24">IFERROR(H100/F100,0)</f>
        <v>3.4485955316584778E-2</v>
      </c>
      <c r="K100" s="39">
        <f t="shared" ref="K100:L129" si="25">IFERROR(F100/E100,0)</f>
        <v>1.4775376472812048E-2</v>
      </c>
      <c r="L100" s="44">
        <f t="shared" si="25"/>
        <v>188.80689719106331</v>
      </c>
      <c r="M100" s="57">
        <f t="shared" ref="M100:M129" si="26">IFERROR(I100/G100,0)</f>
        <v>1.3735851835848889</v>
      </c>
      <c r="N100" s="29" t="s">
        <v>67</v>
      </c>
      <c r="O100" s="29" t="s">
        <v>67</v>
      </c>
      <c r="P100" s="29" t="s">
        <v>67</v>
      </c>
    </row>
    <row r="101" spans="2:16" x14ac:dyDescent="0.2">
      <c r="B101" s="112" t="s">
        <v>114</v>
      </c>
      <c r="C101" s="101">
        <v>42736</v>
      </c>
      <c r="D101" s="103" t="s">
        <v>113</v>
      </c>
      <c r="E101" s="93">
        <v>22389</v>
      </c>
      <c r="F101" s="93">
        <v>364</v>
      </c>
      <c r="G101" s="93">
        <v>76430</v>
      </c>
      <c r="H101" s="93">
        <v>15</v>
      </c>
      <c r="I101" s="93">
        <v>112510</v>
      </c>
      <c r="J101" s="29">
        <f t="shared" si="24"/>
        <v>4.1208791208791208E-2</v>
      </c>
      <c r="K101" s="29">
        <f t="shared" si="25"/>
        <v>1.6257983831345749E-2</v>
      </c>
      <c r="L101" s="28">
        <f t="shared" si="25"/>
        <v>209.97252747252747</v>
      </c>
      <c r="M101" s="58">
        <f t="shared" si="26"/>
        <v>1.4720659426926599</v>
      </c>
      <c r="N101" s="29" t="s">
        <v>67</v>
      </c>
      <c r="O101" s="29" t="s">
        <v>67</v>
      </c>
      <c r="P101" s="29" t="s">
        <v>67</v>
      </c>
    </row>
    <row r="102" spans="2:16" x14ac:dyDescent="0.2">
      <c r="B102" s="112"/>
      <c r="C102" s="101">
        <v>42737</v>
      </c>
      <c r="D102" s="103" t="s">
        <v>38</v>
      </c>
      <c r="E102" s="93">
        <v>27984</v>
      </c>
      <c r="F102" s="93">
        <v>450</v>
      </c>
      <c r="G102" s="93">
        <v>90180</v>
      </c>
      <c r="H102" s="93">
        <v>18</v>
      </c>
      <c r="I102" s="93">
        <v>134390</v>
      </c>
      <c r="J102" s="29">
        <f t="shared" si="24"/>
        <v>0.04</v>
      </c>
      <c r="K102" s="29">
        <f t="shared" si="25"/>
        <v>1.6080617495711835E-2</v>
      </c>
      <c r="L102" s="28">
        <f t="shared" si="25"/>
        <v>200.4</v>
      </c>
      <c r="M102" s="58">
        <f t="shared" si="26"/>
        <v>1.4902417387447326</v>
      </c>
      <c r="N102" s="29" t="s">
        <v>67</v>
      </c>
      <c r="O102" s="29" t="s">
        <v>67</v>
      </c>
      <c r="P102" s="29" t="s">
        <v>67</v>
      </c>
    </row>
    <row r="103" spans="2:16" x14ac:dyDescent="0.2">
      <c r="B103" s="112"/>
      <c r="C103" s="101">
        <v>42738</v>
      </c>
      <c r="D103" s="103" t="s">
        <v>40</v>
      </c>
      <c r="E103" s="93">
        <v>27049</v>
      </c>
      <c r="F103" s="93">
        <v>398</v>
      </c>
      <c r="G103" s="93">
        <v>80080</v>
      </c>
      <c r="H103" s="93">
        <v>24</v>
      </c>
      <c r="I103" s="93">
        <v>165110</v>
      </c>
      <c r="J103" s="29">
        <f t="shared" si="24"/>
        <v>6.030150753768844E-2</v>
      </c>
      <c r="K103" s="29">
        <f t="shared" si="25"/>
        <v>1.4714037487522645E-2</v>
      </c>
      <c r="L103" s="28">
        <f t="shared" si="25"/>
        <v>201.20603015075378</v>
      </c>
      <c r="M103" s="58">
        <f t="shared" si="26"/>
        <v>2.0618131868131866</v>
      </c>
      <c r="N103" s="29" t="s">
        <v>67</v>
      </c>
      <c r="O103" s="29" t="s">
        <v>67</v>
      </c>
      <c r="P103" s="29" t="s">
        <v>67</v>
      </c>
    </row>
    <row r="104" spans="2:16" x14ac:dyDescent="0.2">
      <c r="B104" s="112"/>
      <c r="C104" s="101">
        <v>42739</v>
      </c>
      <c r="D104" s="103" t="s">
        <v>41</v>
      </c>
      <c r="E104" s="93">
        <v>25500</v>
      </c>
      <c r="F104" s="93">
        <v>346</v>
      </c>
      <c r="G104" s="93">
        <v>70690</v>
      </c>
      <c r="H104" s="93">
        <v>10</v>
      </c>
      <c r="I104" s="93">
        <v>70766</v>
      </c>
      <c r="J104" s="29">
        <f t="shared" si="24"/>
        <v>2.8901734104046242E-2</v>
      </c>
      <c r="K104" s="29">
        <f t="shared" si="25"/>
        <v>1.3568627450980392E-2</v>
      </c>
      <c r="L104" s="28">
        <f t="shared" si="25"/>
        <v>204.30635838150289</v>
      </c>
      <c r="M104" s="58">
        <f t="shared" si="26"/>
        <v>1.0010751167067478</v>
      </c>
      <c r="N104" s="29" t="s">
        <v>67</v>
      </c>
      <c r="O104" s="29" t="s">
        <v>67</v>
      </c>
      <c r="P104" s="29" t="s">
        <v>67</v>
      </c>
    </row>
    <row r="105" spans="2:16" x14ac:dyDescent="0.2">
      <c r="B105" s="112"/>
      <c r="C105" s="101">
        <v>42740</v>
      </c>
      <c r="D105" s="103" t="s">
        <v>42</v>
      </c>
      <c r="E105" s="93">
        <v>24595</v>
      </c>
      <c r="F105" s="93">
        <v>363</v>
      </c>
      <c r="G105" s="93">
        <v>73090</v>
      </c>
      <c r="H105" s="93">
        <v>14</v>
      </c>
      <c r="I105" s="93">
        <v>121800</v>
      </c>
      <c r="J105" s="29">
        <f t="shared" si="24"/>
        <v>3.8567493112947659E-2</v>
      </c>
      <c r="K105" s="29">
        <f t="shared" si="25"/>
        <v>1.4759097377515755E-2</v>
      </c>
      <c r="L105" s="28">
        <f t="shared" si="25"/>
        <v>201.34986225895318</v>
      </c>
      <c r="M105" s="58">
        <f t="shared" si="26"/>
        <v>1.6664386372964839</v>
      </c>
      <c r="N105" s="29" t="s">
        <v>67</v>
      </c>
      <c r="O105" s="29" t="s">
        <v>67</v>
      </c>
      <c r="P105" s="29" t="s">
        <v>67</v>
      </c>
    </row>
    <row r="106" spans="2:16" x14ac:dyDescent="0.2">
      <c r="B106" s="112"/>
      <c r="C106" s="101">
        <v>42741</v>
      </c>
      <c r="D106" s="103" t="s">
        <v>43</v>
      </c>
      <c r="E106" s="93">
        <v>20752</v>
      </c>
      <c r="F106" s="93">
        <v>292</v>
      </c>
      <c r="G106" s="93">
        <v>55660</v>
      </c>
      <c r="H106" s="93">
        <v>18</v>
      </c>
      <c r="I106" s="93">
        <v>52500</v>
      </c>
      <c r="J106" s="29">
        <f t="shared" si="24"/>
        <v>6.1643835616438353E-2</v>
      </c>
      <c r="K106" s="29">
        <f t="shared" si="25"/>
        <v>1.4070932922127988E-2</v>
      </c>
      <c r="L106" s="28">
        <f t="shared" si="25"/>
        <v>190.61643835616439</v>
      </c>
      <c r="M106" s="58">
        <f t="shared" si="26"/>
        <v>0.94322673374056776</v>
      </c>
      <c r="N106" s="29" t="s">
        <v>67</v>
      </c>
      <c r="O106" s="29" t="s">
        <v>67</v>
      </c>
      <c r="P106" s="29" t="s">
        <v>67</v>
      </c>
    </row>
    <row r="107" spans="2:16" x14ac:dyDescent="0.2">
      <c r="B107" s="112"/>
      <c r="C107" s="101">
        <v>42742</v>
      </c>
      <c r="D107" s="103" t="s">
        <v>44</v>
      </c>
      <c r="E107" s="93">
        <v>19111</v>
      </c>
      <c r="F107" s="93">
        <v>320</v>
      </c>
      <c r="G107" s="93">
        <v>63930</v>
      </c>
      <c r="H107" s="93">
        <v>6</v>
      </c>
      <c r="I107" s="93">
        <v>43764</v>
      </c>
      <c r="J107" s="29">
        <f t="shared" si="24"/>
        <v>1.8749999999999999E-2</v>
      </c>
      <c r="K107" s="29">
        <f t="shared" si="25"/>
        <v>1.6744283396996493E-2</v>
      </c>
      <c r="L107" s="28">
        <f t="shared" si="25"/>
        <v>199.78125</v>
      </c>
      <c r="M107" s="58">
        <f t="shared" si="26"/>
        <v>0.68456123885499764</v>
      </c>
      <c r="N107" s="29" t="s">
        <v>67</v>
      </c>
      <c r="O107" s="29" t="s">
        <v>67</v>
      </c>
      <c r="P107" s="29" t="s">
        <v>67</v>
      </c>
    </row>
    <row r="108" spans="2:16" x14ac:dyDescent="0.2">
      <c r="B108" s="112" t="s">
        <v>115</v>
      </c>
      <c r="C108" s="101">
        <v>42743</v>
      </c>
      <c r="D108" s="103" t="s">
        <v>45</v>
      </c>
      <c r="E108" s="93">
        <v>23370</v>
      </c>
      <c r="F108" s="93">
        <v>352</v>
      </c>
      <c r="G108" s="93">
        <v>71870</v>
      </c>
      <c r="H108" s="93">
        <v>13</v>
      </c>
      <c r="I108" s="93">
        <v>89750</v>
      </c>
      <c r="J108" s="29">
        <f t="shared" si="24"/>
        <v>3.6931818181818184E-2</v>
      </c>
      <c r="K108" s="29">
        <f t="shared" si="25"/>
        <v>1.5062045357295679E-2</v>
      </c>
      <c r="L108" s="28">
        <f t="shared" si="25"/>
        <v>204.17613636363637</v>
      </c>
      <c r="M108" s="58">
        <f t="shared" si="26"/>
        <v>1.2487825240016697</v>
      </c>
      <c r="N108" s="29">
        <f t="shared" ref="N108:P128" si="27">IFERROR(G108/G101-1,0)</f>
        <v>-5.9662436216145531E-2</v>
      </c>
      <c r="O108" s="29">
        <f t="shared" si="27"/>
        <v>-0.1333333333333333</v>
      </c>
      <c r="P108" s="29">
        <f t="shared" si="27"/>
        <v>-0.20229312949959999</v>
      </c>
    </row>
    <row r="109" spans="2:16" x14ac:dyDescent="0.2">
      <c r="B109" s="112"/>
      <c r="C109" s="101">
        <v>42744</v>
      </c>
      <c r="D109" s="103" t="s">
        <v>38</v>
      </c>
      <c r="E109" s="93">
        <v>26499</v>
      </c>
      <c r="F109" s="93">
        <v>414</v>
      </c>
      <c r="G109" s="93">
        <v>80310</v>
      </c>
      <c r="H109" s="93">
        <v>9</v>
      </c>
      <c r="I109" s="93">
        <v>65400</v>
      </c>
      <c r="J109" s="29">
        <f t="shared" si="24"/>
        <v>2.1739130434782608E-2</v>
      </c>
      <c r="K109" s="29">
        <f t="shared" si="25"/>
        <v>1.562323106532322E-2</v>
      </c>
      <c r="L109" s="28">
        <f t="shared" si="25"/>
        <v>193.98550724637681</v>
      </c>
      <c r="M109" s="58">
        <f t="shared" si="26"/>
        <v>0.8143444153903624</v>
      </c>
      <c r="N109" s="29">
        <f t="shared" si="27"/>
        <v>-0.10944777112441784</v>
      </c>
      <c r="O109" s="29">
        <f t="shared" si="27"/>
        <v>-0.5</v>
      </c>
      <c r="P109" s="29">
        <f t="shared" si="27"/>
        <v>-0.51335664856016072</v>
      </c>
    </row>
    <row r="110" spans="2:16" x14ac:dyDescent="0.2">
      <c r="B110" s="112"/>
      <c r="C110" s="101">
        <v>42745</v>
      </c>
      <c r="D110" s="103" t="s">
        <v>40</v>
      </c>
      <c r="E110" s="93">
        <v>26091</v>
      </c>
      <c r="F110" s="93">
        <v>373</v>
      </c>
      <c r="G110" s="93">
        <v>78320</v>
      </c>
      <c r="H110" s="93">
        <v>10</v>
      </c>
      <c r="I110" s="93">
        <v>104900</v>
      </c>
      <c r="J110" s="29">
        <f t="shared" si="24"/>
        <v>2.6809651474530832E-2</v>
      </c>
      <c r="K110" s="29">
        <f t="shared" si="25"/>
        <v>1.4296117435130888E-2</v>
      </c>
      <c r="L110" s="28">
        <f t="shared" si="25"/>
        <v>209.97319034852546</v>
      </c>
      <c r="M110" s="58">
        <f t="shared" si="26"/>
        <v>1.3393769152196118</v>
      </c>
      <c r="N110" s="29">
        <f t="shared" si="27"/>
        <v>-2.1978021978022011E-2</v>
      </c>
      <c r="O110" s="29">
        <f t="shared" si="27"/>
        <v>-0.58333333333333326</v>
      </c>
      <c r="P110" s="29">
        <f t="shared" si="27"/>
        <v>-0.36466598025558716</v>
      </c>
    </row>
    <row r="111" spans="2:16" x14ac:dyDescent="0.2">
      <c r="B111" s="112"/>
      <c r="C111" s="101">
        <v>42746</v>
      </c>
      <c r="D111" s="103" t="s">
        <v>41</v>
      </c>
      <c r="E111" s="93">
        <v>24855</v>
      </c>
      <c r="F111" s="93">
        <v>359</v>
      </c>
      <c r="G111" s="93">
        <v>69420</v>
      </c>
      <c r="H111" s="93">
        <v>10</v>
      </c>
      <c r="I111" s="93">
        <v>57140</v>
      </c>
      <c r="J111" s="29">
        <f t="shared" si="24"/>
        <v>2.7855153203342618E-2</v>
      </c>
      <c r="K111" s="29">
        <f t="shared" si="25"/>
        <v>1.4443773888553611E-2</v>
      </c>
      <c r="L111" s="28">
        <f t="shared" si="25"/>
        <v>193.37047353760445</v>
      </c>
      <c r="M111" s="58">
        <f t="shared" si="26"/>
        <v>0.82310573321809277</v>
      </c>
      <c r="N111" s="29">
        <f t="shared" si="27"/>
        <v>-1.7965766020653584E-2</v>
      </c>
      <c r="O111" s="29">
        <f t="shared" si="27"/>
        <v>0</v>
      </c>
      <c r="P111" s="29">
        <f t="shared" si="27"/>
        <v>-0.19255009467823536</v>
      </c>
    </row>
    <row r="112" spans="2:16" x14ac:dyDescent="0.2">
      <c r="B112" s="112"/>
      <c r="C112" s="101">
        <v>42747</v>
      </c>
      <c r="D112" s="103" t="s">
        <v>42</v>
      </c>
      <c r="E112" s="93">
        <v>30123</v>
      </c>
      <c r="F112" s="93">
        <v>397</v>
      </c>
      <c r="G112" s="93">
        <v>69880</v>
      </c>
      <c r="H112" s="93">
        <v>8</v>
      </c>
      <c r="I112" s="93">
        <v>73692</v>
      </c>
      <c r="J112" s="29">
        <f t="shared" si="24"/>
        <v>2.0151133501259445E-2</v>
      </c>
      <c r="K112" s="29">
        <f t="shared" si="25"/>
        <v>1.3179298210669588E-2</v>
      </c>
      <c r="L112" s="28">
        <f t="shared" si="25"/>
        <v>176.02015113350126</v>
      </c>
      <c r="M112" s="58">
        <f t="shared" si="26"/>
        <v>1.0545506582713222</v>
      </c>
      <c r="N112" s="29">
        <f t="shared" si="27"/>
        <v>-4.3918456697222608E-2</v>
      </c>
      <c r="O112" s="29">
        <f t="shared" si="27"/>
        <v>-0.4285714285714286</v>
      </c>
      <c r="P112" s="29">
        <f t="shared" si="27"/>
        <v>-0.39497536945812806</v>
      </c>
    </row>
    <row r="113" spans="2:16" x14ac:dyDescent="0.2">
      <c r="B113" s="112"/>
      <c r="C113" s="101">
        <v>42748</v>
      </c>
      <c r="D113" s="103" t="s">
        <v>43</v>
      </c>
      <c r="E113" s="93">
        <v>21475</v>
      </c>
      <c r="F113" s="93">
        <v>330</v>
      </c>
      <c r="G113" s="93">
        <v>61740</v>
      </c>
      <c r="H113" s="93">
        <v>5</v>
      </c>
      <c r="I113" s="93">
        <v>66400</v>
      </c>
      <c r="J113" s="29">
        <f t="shared" si="24"/>
        <v>1.5151515151515152E-2</v>
      </c>
      <c r="K113" s="29">
        <f t="shared" si="25"/>
        <v>1.5366705471478464E-2</v>
      </c>
      <c r="L113" s="28">
        <f t="shared" si="25"/>
        <v>187.09090909090909</v>
      </c>
      <c r="M113" s="58">
        <f t="shared" si="26"/>
        <v>1.0754778101716878</v>
      </c>
      <c r="N113" s="29">
        <f t="shared" si="27"/>
        <v>0.10923463887890761</v>
      </c>
      <c r="O113" s="29">
        <f t="shared" si="27"/>
        <v>-0.72222222222222221</v>
      </c>
      <c r="P113" s="29">
        <f t="shared" si="27"/>
        <v>0.26476190476190475</v>
      </c>
    </row>
    <row r="114" spans="2:16" x14ac:dyDescent="0.2">
      <c r="B114" s="112"/>
      <c r="C114" s="101">
        <v>42749</v>
      </c>
      <c r="D114" s="103" t="s">
        <v>44</v>
      </c>
      <c r="E114" s="93">
        <v>21799</v>
      </c>
      <c r="F114" s="93">
        <v>306</v>
      </c>
      <c r="G114" s="93">
        <v>55790</v>
      </c>
      <c r="H114" s="93">
        <v>12</v>
      </c>
      <c r="I114" s="93">
        <v>101608</v>
      </c>
      <c r="J114" s="29">
        <f t="shared" si="24"/>
        <v>3.9215686274509803E-2</v>
      </c>
      <c r="K114" s="29">
        <f t="shared" si="25"/>
        <v>1.4037341162438644E-2</v>
      </c>
      <c r="L114" s="28">
        <f t="shared" si="25"/>
        <v>182.3202614379085</v>
      </c>
      <c r="M114" s="58">
        <f t="shared" si="26"/>
        <v>1.8212582900161318</v>
      </c>
      <c r="N114" s="29">
        <f t="shared" si="27"/>
        <v>-0.12732676364773976</v>
      </c>
      <c r="O114" s="29">
        <f t="shared" si="27"/>
        <v>1</v>
      </c>
      <c r="P114" s="29">
        <f t="shared" si="27"/>
        <v>1.3217256192304179</v>
      </c>
    </row>
    <row r="115" spans="2:16" x14ac:dyDescent="0.2">
      <c r="B115" s="112" t="s">
        <v>116</v>
      </c>
      <c r="C115" s="101">
        <v>42750</v>
      </c>
      <c r="D115" s="103" t="s">
        <v>45</v>
      </c>
      <c r="E115" s="93">
        <v>26124</v>
      </c>
      <c r="F115" s="93">
        <v>393</v>
      </c>
      <c r="G115" s="93">
        <v>73770</v>
      </c>
      <c r="H115" s="93">
        <v>20</v>
      </c>
      <c r="I115" s="93">
        <v>182050</v>
      </c>
      <c r="J115" s="29">
        <f t="shared" si="24"/>
        <v>5.0890585241730277E-2</v>
      </c>
      <c r="K115" s="29">
        <f t="shared" si="25"/>
        <v>1.5043638033991731E-2</v>
      </c>
      <c r="L115" s="28">
        <f t="shared" si="25"/>
        <v>187.70992366412213</v>
      </c>
      <c r="M115" s="58">
        <f t="shared" si="26"/>
        <v>2.4678053409244951</v>
      </c>
      <c r="N115" s="29">
        <f t="shared" si="27"/>
        <v>2.6436621678029848E-2</v>
      </c>
      <c r="O115" s="29">
        <f t="shared" si="27"/>
        <v>0.53846153846153855</v>
      </c>
      <c r="P115" s="29">
        <f t="shared" si="27"/>
        <v>1.0284122562674094</v>
      </c>
    </row>
    <row r="116" spans="2:16" x14ac:dyDescent="0.2">
      <c r="B116" s="112"/>
      <c r="C116" s="101">
        <v>42751</v>
      </c>
      <c r="D116" s="103" t="s">
        <v>38</v>
      </c>
      <c r="E116" s="93">
        <v>25195</v>
      </c>
      <c r="F116" s="93">
        <v>365</v>
      </c>
      <c r="G116" s="93">
        <v>70360</v>
      </c>
      <c r="H116" s="93">
        <v>16</v>
      </c>
      <c r="I116" s="93">
        <v>59600</v>
      </c>
      <c r="J116" s="29">
        <f t="shared" si="24"/>
        <v>4.3835616438356165E-2</v>
      </c>
      <c r="K116" s="29">
        <f t="shared" si="25"/>
        <v>1.4487001389164516E-2</v>
      </c>
      <c r="L116" s="28">
        <f t="shared" si="25"/>
        <v>192.76712328767124</v>
      </c>
      <c r="M116" s="58">
        <f t="shared" si="26"/>
        <v>0.84707220011370099</v>
      </c>
      <c r="N116" s="29">
        <f t="shared" si="27"/>
        <v>-0.12389490723446639</v>
      </c>
      <c r="O116" s="29">
        <f t="shared" si="27"/>
        <v>0.77777777777777768</v>
      </c>
      <c r="P116" s="29">
        <f t="shared" si="27"/>
        <v>-8.8685015290519864E-2</v>
      </c>
    </row>
    <row r="117" spans="2:16" x14ac:dyDescent="0.2">
      <c r="B117" s="112"/>
      <c r="C117" s="101">
        <v>42752</v>
      </c>
      <c r="D117" s="103" t="s">
        <v>40</v>
      </c>
      <c r="E117" s="93">
        <v>25831</v>
      </c>
      <c r="F117" s="93">
        <v>330</v>
      </c>
      <c r="G117" s="93">
        <v>62510</v>
      </c>
      <c r="H117" s="93">
        <v>5</v>
      </c>
      <c r="I117" s="93">
        <v>52654</v>
      </c>
      <c r="J117" s="29">
        <f t="shared" si="24"/>
        <v>1.5151515151515152E-2</v>
      </c>
      <c r="K117" s="29">
        <f t="shared" si="25"/>
        <v>1.2775347450737487E-2</v>
      </c>
      <c r="L117" s="28">
        <f t="shared" si="25"/>
        <v>189.42424242424244</v>
      </c>
      <c r="M117" s="58">
        <f t="shared" si="26"/>
        <v>0.84232922732362825</v>
      </c>
      <c r="N117" s="29">
        <f t="shared" si="27"/>
        <v>-0.20186414708886624</v>
      </c>
      <c r="O117" s="29">
        <f t="shared" si="27"/>
        <v>-0.5</v>
      </c>
      <c r="P117" s="29">
        <f t="shared" si="27"/>
        <v>-0.49805529075309818</v>
      </c>
    </row>
    <row r="118" spans="2:16" x14ac:dyDescent="0.2">
      <c r="B118" s="112"/>
      <c r="C118" s="101">
        <v>42753</v>
      </c>
      <c r="D118" s="103" t="s">
        <v>41</v>
      </c>
      <c r="E118" s="93">
        <v>25122</v>
      </c>
      <c r="F118" s="93">
        <v>376</v>
      </c>
      <c r="G118" s="93">
        <v>71190</v>
      </c>
      <c r="H118" s="93">
        <v>20</v>
      </c>
      <c r="I118" s="93">
        <v>210386</v>
      </c>
      <c r="J118" s="29">
        <f t="shared" si="24"/>
        <v>5.3191489361702128E-2</v>
      </c>
      <c r="K118" s="29">
        <f t="shared" si="25"/>
        <v>1.4966961229201497E-2</v>
      </c>
      <c r="L118" s="28">
        <f t="shared" si="25"/>
        <v>189.33510638297872</v>
      </c>
      <c r="M118" s="58">
        <f t="shared" si="26"/>
        <v>2.9552746172215199</v>
      </c>
      <c r="N118" s="29">
        <f t="shared" si="27"/>
        <v>2.5496974935177219E-2</v>
      </c>
      <c r="O118" s="29">
        <f t="shared" si="27"/>
        <v>1</v>
      </c>
      <c r="P118" s="29">
        <f t="shared" si="27"/>
        <v>2.6819390969548476</v>
      </c>
    </row>
    <row r="119" spans="2:16" x14ac:dyDescent="0.2">
      <c r="B119" s="112"/>
      <c r="C119" s="101">
        <v>42754</v>
      </c>
      <c r="D119" s="103" t="s">
        <v>42</v>
      </c>
      <c r="E119" s="93">
        <v>24869</v>
      </c>
      <c r="F119" s="93">
        <v>372</v>
      </c>
      <c r="G119" s="93">
        <v>69490</v>
      </c>
      <c r="H119" s="93">
        <v>16</v>
      </c>
      <c r="I119" s="93">
        <v>86600</v>
      </c>
      <c r="J119" s="29">
        <f t="shared" si="24"/>
        <v>4.3010752688172046E-2</v>
      </c>
      <c r="K119" s="29">
        <f t="shared" si="25"/>
        <v>1.4958381921267441E-2</v>
      </c>
      <c r="L119" s="28">
        <f t="shared" si="25"/>
        <v>186.80107526881721</v>
      </c>
      <c r="M119" s="58">
        <f t="shared" si="26"/>
        <v>1.2462224780543962</v>
      </c>
      <c r="N119" s="29">
        <f t="shared" si="27"/>
        <v>-5.5809959931311104E-3</v>
      </c>
      <c r="O119" s="29">
        <f t="shared" si="27"/>
        <v>1</v>
      </c>
      <c r="P119" s="29">
        <f t="shared" si="27"/>
        <v>0.17516148292894762</v>
      </c>
    </row>
    <row r="120" spans="2:16" x14ac:dyDescent="0.2">
      <c r="B120" s="112"/>
      <c r="C120" s="101">
        <v>42755</v>
      </c>
      <c r="D120" s="103" t="s">
        <v>43</v>
      </c>
      <c r="E120" s="93">
        <v>22460</v>
      </c>
      <c r="F120" s="93">
        <v>292</v>
      </c>
      <c r="G120" s="93">
        <v>54000</v>
      </c>
      <c r="H120" s="93">
        <v>27</v>
      </c>
      <c r="I120" s="93">
        <v>166470</v>
      </c>
      <c r="J120" s="29">
        <f t="shared" si="24"/>
        <v>9.2465753424657529E-2</v>
      </c>
      <c r="K120" s="29">
        <f t="shared" si="25"/>
        <v>1.3000890471950133E-2</v>
      </c>
      <c r="L120" s="28">
        <f t="shared" si="25"/>
        <v>184.93150684931507</v>
      </c>
      <c r="M120" s="58">
        <f t="shared" si="26"/>
        <v>3.0827777777777778</v>
      </c>
      <c r="N120" s="29">
        <f t="shared" si="27"/>
        <v>-0.12536443148688048</v>
      </c>
      <c r="O120" s="29">
        <f t="shared" si="27"/>
        <v>4.4000000000000004</v>
      </c>
      <c r="P120" s="29">
        <f t="shared" si="27"/>
        <v>1.5070783132530119</v>
      </c>
    </row>
    <row r="121" spans="2:16" x14ac:dyDescent="0.2">
      <c r="B121" s="112"/>
      <c r="C121" s="101">
        <v>42756</v>
      </c>
      <c r="D121" s="103" t="s">
        <v>44</v>
      </c>
      <c r="E121" s="93">
        <v>19910</v>
      </c>
      <c r="F121" s="93">
        <v>300</v>
      </c>
      <c r="G121" s="93">
        <v>51850</v>
      </c>
      <c r="H121" s="93">
        <v>1</v>
      </c>
      <c r="I121" s="93">
        <v>8500</v>
      </c>
      <c r="J121" s="29">
        <f t="shared" si="24"/>
        <v>3.3333333333333335E-3</v>
      </c>
      <c r="K121" s="29">
        <f t="shared" si="25"/>
        <v>1.5067805123053743E-2</v>
      </c>
      <c r="L121" s="28">
        <f t="shared" si="25"/>
        <v>172.83333333333334</v>
      </c>
      <c r="M121" s="58">
        <f t="shared" si="26"/>
        <v>0.16393442622950818</v>
      </c>
      <c r="N121" s="29">
        <f t="shared" si="27"/>
        <v>-7.0621975264384296E-2</v>
      </c>
      <c r="O121" s="29">
        <f t="shared" si="27"/>
        <v>-0.91666666666666663</v>
      </c>
      <c r="P121" s="29">
        <f t="shared" si="27"/>
        <v>-0.91634516967167934</v>
      </c>
    </row>
    <row r="122" spans="2:16" x14ac:dyDescent="0.2">
      <c r="B122" s="112" t="s">
        <v>117</v>
      </c>
      <c r="C122" s="101">
        <v>42757</v>
      </c>
      <c r="D122" s="103" t="s">
        <v>45</v>
      </c>
      <c r="E122" s="93">
        <v>22363</v>
      </c>
      <c r="F122" s="93">
        <v>346</v>
      </c>
      <c r="G122" s="93">
        <v>62700</v>
      </c>
      <c r="H122" s="93">
        <v>6</v>
      </c>
      <c r="I122" s="93">
        <v>68820</v>
      </c>
      <c r="J122" s="29">
        <f t="shared" si="24"/>
        <v>1.7341040462427744E-2</v>
      </c>
      <c r="K122" s="29">
        <f t="shared" si="25"/>
        <v>1.5471984975182221E-2</v>
      </c>
      <c r="L122" s="28">
        <f t="shared" si="25"/>
        <v>181.21387283236993</v>
      </c>
      <c r="M122" s="58">
        <f t="shared" si="26"/>
        <v>1.0976076555023924</v>
      </c>
      <c r="N122" s="29">
        <f t="shared" si="27"/>
        <v>-0.15006100040666936</v>
      </c>
      <c r="O122" s="29">
        <f t="shared" si="27"/>
        <v>-0.7</v>
      </c>
      <c r="P122" s="29">
        <f t="shared" si="27"/>
        <v>-0.62197198571820933</v>
      </c>
    </row>
    <row r="123" spans="2:16" x14ac:dyDescent="0.2">
      <c r="B123" s="112"/>
      <c r="C123" s="101">
        <v>42758</v>
      </c>
      <c r="D123" s="103" t="s">
        <v>38</v>
      </c>
      <c r="E123" s="93">
        <v>24449</v>
      </c>
      <c r="F123" s="93">
        <v>289</v>
      </c>
      <c r="G123" s="93">
        <v>53210</v>
      </c>
      <c r="H123" s="93">
        <v>4</v>
      </c>
      <c r="I123" s="93">
        <v>16700</v>
      </c>
      <c r="J123" s="29">
        <f t="shared" si="24"/>
        <v>1.384083044982699E-2</v>
      </c>
      <c r="K123" s="29">
        <f t="shared" si="25"/>
        <v>1.1820524356824409E-2</v>
      </c>
      <c r="L123" s="28">
        <f t="shared" si="25"/>
        <v>184.11764705882354</v>
      </c>
      <c r="M123" s="58">
        <f t="shared" si="26"/>
        <v>0.31385077992858484</v>
      </c>
      <c r="N123" s="29">
        <f t="shared" si="27"/>
        <v>-0.24374644684479818</v>
      </c>
      <c r="O123" s="29">
        <f t="shared" si="27"/>
        <v>-0.75</v>
      </c>
      <c r="P123" s="29">
        <f t="shared" si="27"/>
        <v>-0.71979865771812079</v>
      </c>
    </row>
    <row r="124" spans="2:16" x14ac:dyDescent="0.2">
      <c r="B124" s="112"/>
      <c r="C124" s="101">
        <v>42759</v>
      </c>
      <c r="D124" s="103" t="s">
        <v>40</v>
      </c>
      <c r="E124" s="93">
        <v>11412</v>
      </c>
      <c r="F124" s="93">
        <v>204</v>
      </c>
      <c r="G124" s="93">
        <v>37270</v>
      </c>
      <c r="H124" s="93">
        <v>2</v>
      </c>
      <c r="I124" s="93">
        <v>35852</v>
      </c>
      <c r="J124" s="29">
        <f t="shared" si="24"/>
        <v>9.8039215686274508E-3</v>
      </c>
      <c r="K124" s="29">
        <f t="shared" si="25"/>
        <v>1.7875920084121977E-2</v>
      </c>
      <c r="L124" s="28">
        <f t="shared" si="25"/>
        <v>182.69607843137254</v>
      </c>
      <c r="M124" s="58">
        <f t="shared" si="26"/>
        <v>0.96195331365709691</v>
      </c>
      <c r="N124" s="29">
        <f t="shared" si="27"/>
        <v>-0.40377539593665013</v>
      </c>
      <c r="O124" s="29">
        <f t="shared" si="27"/>
        <v>-0.6</v>
      </c>
      <c r="P124" s="29">
        <f t="shared" si="27"/>
        <v>-0.31910206252136586</v>
      </c>
    </row>
    <row r="125" spans="2:16" x14ac:dyDescent="0.2">
      <c r="B125" s="112"/>
      <c r="C125" s="101">
        <v>42760</v>
      </c>
      <c r="D125" s="103" t="s">
        <v>41</v>
      </c>
      <c r="E125" s="93">
        <v>18662</v>
      </c>
      <c r="F125" s="93">
        <v>262</v>
      </c>
      <c r="G125" s="93">
        <v>46250</v>
      </c>
      <c r="H125" s="93">
        <v>6</v>
      </c>
      <c r="I125" s="93">
        <v>28800</v>
      </c>
      <c r="J125" s="29">
        <f t="shared" si="24"/>
        <v>2.2900763358778626E-2</v>
      </c>
      <c r="K125" s="29">
        <f t="shared" si="25"/>
        <v>1.403922409173722E-2</v>
      </c>
      <c r="L125" s="28">
        <f t="shared" si="25"/>
        <v>176.52671755725191</v>
      </c>
      <c r="M125" s="58">
        <f t="shared" si="26"/>
        <v>0.62270270270270267</v>
      </c>
      <c r="N125" s="29">
        <f t="shared" si="27"/>
        <v>-0.35033010254249197</v>
      </c>
      <c r="O125" s="29">
        <f t="shared" si="27"/>
        <v>-0.7</v>
      </c>
      <c r="P125" s="29">
        <f t="shared" si="27"/>
        <v>-0.8631087619898663</v>
      </c>
    </row>
    <row r="126" spans="2:16" x14ac:dyDescent="0.2">
      <c r="B126" s="112"/>
      <c r="C126" s="101">
        <v>42761</v>
      </c>
      <c r="D126" s="103" t="s">
        <v>42</v>
      </c>
      <c r="E126" s="93">
        <v>17086</v>
      </c>
      <c r="F126" s="93">
        <v>306</v>
      </c>
      <c r="G126" s="93">
        <v>50010</v>
      </c>
      <c r="H126" s="93">
        <v>1</v>
      </c>
      <c r="I126" s="93">
        <v>4700</v>
      </c>
      <c r="J126" s="29">
        <f t="shared" si="24"/>
        <v>3.2679738562091504E-3</v>
      </c>
      <c r="K126" s="29">
        <f t="shared" si="25"/>
        <v>1.7909399508369426E-2</v>
      </c>
      <c r="L126" s="28">
        <f t="shared" si="25"/>
        <v>163.43137254901961</v>
      </c>
      <c r="M126" s="58">
        <f t="shared" si="26"/>
        <v>9.398120375924815E-2</v>
      </c>
      <c r="N126" s="29">
        <f t="shared" si="27"/>
        <v>-0.2803281047632753</v>
      </c>
      <c r="O126" s="29">
        <f t="shared" si="27"/>
        <v>-0.9375</v>
      </c>
      <c r="P126" s="29">
        <f t="shared" si="27"/>
        <v>-0.94572748267898388</v>
      </c>
    </row>
    <row r="127" spans="2:16" x14ac:dyDescent="0.2">
      <c r="B127" s="112"/>
      <c r="C127" s="101">
        <v>42762</v>
      </c>
      <c r="D127" s="103" t="s">
        <v>43</v>
      </c>
      <c r="E127" s="93">
        <v>15653</v>
      </c>
      <c r="F127" s="93">
        <v>247</v>
      </c>
      <c r="G127" s="93">
        <v>43140</v>
      </c>
      <c r="H127" s="93">
        <v>13</v>
      </c>
      <c r="I127" s="93">
        <v>140400</v>
      </c>
      <c r="J127" s="29">
        <f t="shared" si="24"/>
        <v>5.2631578947368418E-2</v>
      </c>
      <c r="K127" s="29">
        <f t="shared" si="25"/>
        <v>1.5779722736855555E-2</v>
      </c>
      <c r="L127" s="28">
        <f t="shared" si="25"/>
        <v>174.65587044534414</v>
      </c>
      <c r="M127" s="58">
        <f t="shared" si="26"/>
        <v>3.25452016689847</v>
      </c>
      <c r="N127" s="29">
        <f t="shared" si="27"/>
        <v>-0.20111111111111113</v>
      </c>
      <c r="O127" s="29">
        <f t="shared" si="27"/>
        <v>-0.5185185185185186</v>
      </c>
      <c r="P127" s="29">
        <f t="shared" si="27"/>
        <v>-0.1566047936565147</v>
      </c>
    </row>
    <row r="128" spans="2:16" x14ac:dyDescent="0.2">
      <c r="B128" s="112"/>
      <c r="C128" s="101">
        <v>42763</v>
      </c>
      <c r="D128" s="103" t="s">
        <v>44</v>
      </c>
      <c r="E128" s="93">
        <v>18579</v>
      </c>
      <c r="F128" s="93">
        <v>264</v>
      </c>
      <c r="G128" s="93">
        <v>49660</v>
      </c>
      <c r="H128" s="93">
        <v>6</v>
      </c>
      <c r="I128" s="93">
        <v>35400</v>
      </c>
      <c r="J128" s="29">
        <f t="shared" si="24"/>
        <v>2.2727272727272728E-2</v>
      </c>
      <c r="K128" s="29">
        <f t="shared" si="25"/>
        <v>1.4209591474245116E-2</v>
      </c>
      <c r="L128" s="28">
        <f t="shared" si="25"/>
        <v>188.10606060606059</v>
      </c>
      <c r="M128" s="58">
        <f t="shared" si="26"/>
        <v>0.71284736206202171</v>
      </c>
      <c r="N128" s="29">
        <f t="shared" si="27"/>
        <v>-4.2237222757955606E-2</v>
      </c>
      <c r="O128" s="29">
        <f t="shared" si="27"/>
        <v>5</v>
      </c>
      <c r="P128" s="29">
        <f t="shared" si="27"/>
        <v>3.1647058823529415</v>
      </c>
    </row>
    <row r="129" spans="2:16" x14ac:dyDescent="0.2">
      <c r="B129" s="112" t="s">
        <v>118</v>
      </c>
      <c r="C129" s="101">
        <v>42764</v>
      </c>
      <c r="D129" s="103" t="s">
        <v>45</v>
      </c>
      <c r="E129" s="93">
        <v>30095</v>
      </c>
      <c r="F129" s="93">
        <v>371</v>
      </c>
      <c r="G129" s="93">
        <v>66260</v>
      </c>
      <c r="H129" s="93">
        <v>10</v>
      </c>
      <c r="I129" s="93">
        <v>43000</v>
      </c>
      <c r="J129" s="29">
        <f t="shared" si="24"/>
        <v>2.6954177897574125E-2</v>
      </c>
      <c r="K129" s="29">
        <f t="shared" si="25"/>
        <v>1.2327629174281441E-2</v>
      </c>
      <c r="L129" s="28">
        <f t="shared" si="25"/>
        <v>178.59838274932613</v>
      </c>
      <c r="M129" s="58">
        <f t="shared" si="26"/>
        <v>0.64895864775128287</v>
      </c>
      <c r="N129" s="29">
        <f t="shared" ref="N129:P130" si="28">IFERROR(G129/G122-1,0)</f>
        <v>5.6778309409888372E-2</v>
      </c>
      <c r="O129" s="29">
        <f t="shared" si="28"/>
        <v>0.66666666666666674</v>
      </c>
      <c r="P129" s="29">
        <f t="shared" si="28"/>
        <v>-0.37518163324614939</v>
      </c>
    </row>
    <row r="130" spans="2:16" x14ac:dyDescent="0.2">
      <c r="B130" s="112"/>
      <c r="C130" s="101">
        <v>42765</v>
      </c>
      <c r="D130" s="103" t="s">
        <v>38</v>
      </c>
      <c r="E130" s="93">
        <v>30954</v>
      </c>
      <c r="F130" s="93">
        <v>515</v>
      </c>
      <c r="G130" s="93">
        <v>98380</v>
      </c>
      <c r="H130" s="93">
        <v>20</v>
      </c>
      <c r="I130" s="93">
        <v>173524</v>
      </c>
      <c r="J130" s="29">
        <f>IFERROR(H130/F130,0)</f>
        <v>3.8834951456310676E-2</v>
      </c>
      <c r="K130" s="29">
        <f>IFERROR(F130/E130,0)</f>
        <v>1.6637591264456936E-2</v>
      </c>
      <c r="L130" s="28">
        <f>IFERROR(G130/F130,0)</f>
        <v>191.02912621359224</v>
      </c>
      <c r="M130" s="58">
        <f>IFERROR(I130/G130,0)</f>
        <v>1.7638137832892864</v>
      </c>
      <c r="N130" s="29">
        <f t="shared" si="28"/>
        <v>0.8489005825972562</v>
      </c>
      <c r="O130" s="29">
        <f t="shared" si="28"/>
        <v>4</v>
      </c>
      <c r="P130" s="29">
        <f t="shared" si="28"/>
        <v>9.3906586826347311</v>
      </c>
    </row>
    <row r="131" spans="2:16" x14ac:dyDescent="0.2">
      <c r="B131" s="112"/>
      <c r="C131" s="101">
        <v>42766</v>
      </c>
      <c r="D131" s="103" t="s">
        <v>40</v>
      </c>
      <c r="E131" s="93">
        <v>29710</v>
      </c>
      <c r="F131" s="93">
        <v>491</v>
      </c>
      <c r="G131" s="93">
        <v>79220</v>
      </c>
      <c r="H131" s="93">
        <v>27</v>
      </c>
      <c r="I131" s="93">
        <v>224340</v>
      </c>
      <c r="J131" s="94">
        <f>IFERROR(H131/F131,0)</f>
        <v>5.4989816700610997E-2</v>
      </c>
      <c r="K131" s="94">
        <f>IFERROR(F131/E131,0)</f>
        <v>1.6526422080107708E-2</v>
      </c>
      <c r="L131" s="93">
        <f>IFERROR(G131/F131,0)</f>
        <v>161.34419551934826</v>
      </c>
      <c r="M131" s="97">
        <f>IFERROR(I131/G131,0)</f>
        <v>2.8318606412522089</v>
      </c>
      <c r="N131" s="94">
        <f t="shared" ref="N131" si="29">IFERROR(G131/G124-1,0)</f>
        <v>1.1255701636705124</v>
      </c>
      <c r="O131" s="94">
        <f t="shared" ref="O131" si="30">IFERROR(H131/H124-1,0)</f>
        <v>12.5</v>
      </c>
      <c r="P131" s="94">
        <f t="shared" ref="P131" si="31">IFERROR(I131/I124-1,0)</f>
        <v>5.2573914983822378</v>
      </c>
    </row>
  </sheetData>
  <mergeCells count="18">
    <mergeCell ref="C25:D25"/>
    <mergeCell ref="B2:P2"/>
    <mergeCell ref="C21:D21"/>
    <mergeCell ref="C22:D22"/>
    <mergeCell ref="C23:D23"/>
    <mergeCell ref="C24:D24"/>
    <mergeCell ref="B101:B107"/>
    <mergeCell ref="B108:B114"/>
    <mergeCell ref="B115:B121"/>
    <mergeCell ref="B122:B128"/>
    <mergeCell ref="B129:B131"/>
    <mergeCell ref="C26:D26"/>
    <mergeCell ref="B31:P31"/>
    <mergeCell ref="B62:P62"/>
    <mergeCell ref="B99:B100"/>
    <mergeCell ref="C99:D99"/>
    <mergeCell ref="C100:D100"/>
    <mergeCell ref="C27:D27"/>
  </mergeCells>
  <phoneticPr fontId="2" type="noConversion"/>
  <pageMargins left="0.7" right="0.7" top="0.75" bottom="0.75" header="0.3" footer="0.3"/>
  <ignoredErrors>
    <ignoredError sqref="E51:E57 D58 J58 K51:K52 K53:K57" formula="1"/>
    <ignoredError sqref="E23:I26 E27:I27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L7"/>
  <sheetViews>
    <sheetView showGridLines="0" workbookViewId="0">
      <selection activeCell="L23" sqref="L23"/>
    </sheetView>
  </sheetViews>
  <sheetFormatPr baseColWidth="10" defaultColWidth="8.85546875" defaultRowHeight="13" x14ac:dyDescent="0.2"/>
  <cols>
    <col min="1" max="1" width="3.42578125" style="15" customWidth="1"/>
    <col min="2" max="3" width="12.42578125" style="15" customWidth="1"/>
    <col min="4" max="4" width="8.85546875" style="15"/>
    <col min="5" max="5" width="11.42578125" style="15" bestFit="1" customWidth="1"/>
    <col min="6" max="8" width="9.140625" style="15" customWidth="1"/>
    <col min="9" max="12" width="11.5703125" style="15" customWidth="1"/>
    <col min="13" max="16384" width="8.85546875" style="15"/>
  </cols>
  <sheetData>
    <row r="2" spans="2:12" ht="19" x14ac:dyDescent="0.2">
      <c r="B2" s="142" t="s">
        <v>82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2:12" x14ac:dyDescent="0.2">
      <c r="J3" s="32"/>
      <c r="K3" s="32"/>
      <c r="L3" s="32" t="str">
        <f>종합요약!J6</f>
        <v>기간 : 2017년 01월 01일 ~ 2017년 1월 31일</v>
      </c>
    </row>
    <row r="5" spans="2:12" ht="15" x14ac:dyDescent="0.2">
      <c r="B5" s="25"/>
    </row>
    <row r="6" spans="2:12" x14ac:dyDescent="0.2">
      <c r="B6" s="67" t="s">
        <v>73</v>
      </c>
      <c r="C6" s="68" t="s">
        <v>83</v>
      </c>
      <c r="D6" s="67" t="s">
        <v>74</v>
      </c>
      <c r="E6" s="67" t="s">
        <v>75</v>
      </c>
      <c r="F6" s="67" t="s">
        <v>76</v>
      </c>
      <c r="G6" s="67" t="s">
        <v>77</v>
      </c>
      <c r="H6" s="75" t="s">
        <v>92</v>
      </c>
      <c r="I6" s="86" t="s">
        <v>96</v>
      </c>
      <c r="J6" s="86" t="s">
        <v>97</v>
      </c>
      <c r="K6" s="86" t="s">
        <v>95</v>
      </c>
      <c r="L6" s="67" t="s">
        <v>78</v>
      </c>
    </row>
    <row r="7" spans="2:12" x14ac:dyDescent="0.2">
      <c r="B7" s="66" t="s">
        <v>79</v>
      </c>
      <c r="C7" s="66" t="s">
        <v>122</v>
      </c>
      <c r="D7" s="37">
        <v>36313</v>
      </c>
      <c r="E7" s="93">
        <v>932</v>
      </c>
      <c r="F7" s="93">
        <v>270440</v>
      </c>
      <c r="G7" s="93">
        <v>31</v>
      </c>
      <c r="H7" s="93">
        <v>689990</v>
      </c>
      <c r="I7" s="29">
        <f>IFERROR(E7/D7,0)</f>
        <v>2.566573954231267E-2</v>
      </c>
      <c r="J7" s="28">
        <f>IFERROR(F7/E7,0)</f>
        <v>290.17167381974247</v>
      </c>
      <c r="K7" s="29">
        <f>IFERROR(G7/E7,0)</f>
        <v>3.3261802575107295E-2</v>
      </c>
      <c r="L7" s="35">
        <f>IFERROR(H7/F7,0)</f>
        <v>2.5513607454518561</v>
      </c>
    </row>
  </sheetData>
  <mergeCells count="1">
    <mergeCell ref="B2:L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N7"/>
  <sheetViews>
    <sheetView showGridLines="0" tabSelected="1" workbookViewId="0">
      <selection activeCell="N10" sqref="N10"/>
    </sheetView>
  </sheetViews>
  <sheetFormatPr baseColWidth="10" defaultColWidth="8.85546875" defaultRowHeight="13" x14ac:dyDescent="0.2"/>
  <cols>
    <col min="1" max="1" width="3.42578125" style="15" customWidth="1"/>
    <col min="2" max="7" width="10.7109375" style="15" customWidth="1"/>
    <col min="8" max="8" width="12.7109375" style="15" customWidth="1"/>
    <col min="9" max="9" width="10.7109375" style="15" customWidth="1"/>
    <col min="10" max="10" width="12.85546875" style="15" customWidth="1"/>
    <col min="11" max="14" width="11.5703125" style="15" customWidth="1"/>
    <col min="15" max="16384" width="8.85546875" style="15"/>
  </cols>
  <sheetData>
    <row r="2" spans="2:14" ht="19" x14ac:dyDescent="0.2">
      <c r="B2" s="142" t="s">
        <v>60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2:14" x14ac:dyDescent="0.2">
      <c r="L3" s="32"/>
      <c r="M3" s="32"/>
      <c r="N3" s="32" t="str">
        <f>종합요약!J6</f>
        <v>기간 : 2017년 01월 01일 ~ 2017년 1월 31일</v>
      </c>
    </row>
    <row r="5" spans="2:14" x14ac:dyDescent="0.2">
      <c r="B5" s="48" t="s">
        <v>72</v>
      </c>
      <c r="C5" s="48" t="s">
        <v>63</v>
      </c>
      <c r="D5" s="48" t="s">
        <v>62</v>
      </c>
      <c r="E5" s="65" t="s">
        <v>48</v>
      </c>
      <c r="F5" s="65" t="s">
        <v>49</v>
      </c>
      <c r="G5" s="65" t="s">
        <v>50</v>
      </c>
      <c r="H5" s="65" t="s">
        <v>51</v>
      </c>
      <c r="I5" s="65" t="s">
        <v>52</v>
      </c>
      <c r="J5" s="75" t="s">
        <v>92</v>
      </c>
      <c r="K5" s="86" t="s">
        <v>96</v>
      </c>
      <c r="L5" s="86" t="s">
        <v>97</v>
      </c>
      <c r="M5" s="86" t="s">
        <v>95</v>
      </c>
      <c r="N5" s="65" t="s">
        <v>54</v>
      </c>
    </row>
    <row r="6" spans="2:14" x14ac:dyDescent="0.2">
      <c r="B6" s="146" t="s">
        <v>61</v>
      </c>
      <c r="C6" s="147"/>
      <c r="D6" s="148"/>
      <c r="E6" s="65" t="s">
        <v>55</v>
      </c>
      <c r="F6" s="33">
        <f>SUM(F7:F1048576)</f>
        <v>3495</v>
      </c>
      <c r="G6" s="33">
        <f>SUM(G7:G1048576)</f>
        <v>348</v>
      </c>
      <c r="H6" s="33">
        <f>SUM(H7:H1048576)</f>
        <v>63690</v>
      </c>
      <c r="I6" s="33">
        <f>SUM(I7:I1048576)</f>
        <v>18</v>
      </c>
      <c r="J6" s="33">
        <f>SUM(J7:J1048576)</f>
        <v>256910</v>
      </c>
      <c r="K6" s="102">
        <f>IFERROR(G6/F6,0)</f>
        <v>9.9570815450643779E-2</v>
      </c>
      <c r="L6" s="34">
        <f>IFERROR(H6/G6,0)</f>
        <v>183.01724137931035</v>
      </c>
      <c r="M6" s="47">
        <f>IFERROR(I6/G6,0)</f>
        <v>5.1724137931034482E-2</v>
      </c>
      <c r="N6" s="47">
        <f>IFERROR(J6/H6,0)</f>
        <v>4.033757261736536</v>
      </c>
    </row>
    <row r="7" spans="2:14" x14ac:dyDescent="0.2">
      <c r="B7" s="103" t="s">
        <v>124</v>
      </c>
      <c r="C7" s="103" t="s">
        <v>123</v>
      </c>
      <c r="D7" s="103" t="s">
        <v>48</v>
      </c>
      <c r="E7" s="103" t="s">
        <v>121</v>
      </c>
      <c r="F7" s="93">
        <v>3495</v>
      </c>
      <c r="G7" s="93">
        <v>348</v>
      </c>
      <c r="H7" s="93">
        <v>63690</v>
      </c>
      <c r="I7" s="93">
        <v>18</v>
      </c>
      <c r="J7" s="93">
        <v>256910</v>
      </c>
      <c r="K7" s="29"/>
      <c r="L7" s="28"/>
      <c r="M7" s="35"/>
      <c r="N7" s="35"/>
    </row>
  </sheetData>
  <autoFilter ref="B5:M7"/>
  <mergeCells count="2">
    <mergeCell ref="B6:D6"/>
    <mergeCell ref="B2:N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종합요약</vt:lpstr>
      <vt:lpstr>주간요약</vt:lpstr>
      <vt:lpstr>Gmarket</vt:lpstr>
      <vt:lpstr>Gmarket_상품별</vt:lpstr>
      <vt:lpstr>Gmarket_키워드</vt:lpstr>
      <vt:lpstr>Auction</vt:lpstr>
      <vt:lpstr>Auction_상품별</vt:lpstr>
      <vt:lpstr>Auction_키워드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Gluon</dc:creator>
  <cp:lastModifiedBy>Microsoft Office 사용자</cp:lastModifiedBy>
  <dcterms:created xsi:type="dcterms:W3CDTF">2015-11-23T06:37:24Z</dcterms:created>
  <dcterms:modified xsi:type="dcterms:W3CDTF">2017-03-23T08:53:49Z</dcterms:modified>
</cp:coreProperties>
</file>