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7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  <sheet name="报表" sheetId="8" r:id="rId8"/>
  </sheets>
  <calcPr calcId="125725"/>
</workbook>
</file>

<file path=xl/calcChain.xml><?xml version="1.0" encoding="utf-8"?>
<calcChain xmlns="http://schemas.openxmlformats.org/spreadsheetml/2006/main">
  <c r="E2" i="8"/>
  <c r="E8" s="1"/>
  <c r="C2"/>
  <c r="J9"/>
  <c r="H8"/>
  <c r="G8"/>
  <c r="F8"/>
  <c r="D8"/>
  <c r="L13"/>
  <c r="J6"/>
  <c r="J5"/>
  <c r="J4"/>
  <c r="J3"/>
  <c r="P13"/>
  <c r="N13"/>
  <c r="M13"/>
  <c r="J13" i="7"/>
  <c r="H13"/>
  <c r="G13"/>
  <c r="F13"/>
  <c r="E13"/>
  <c r="D13"/>
  <c r="C13"/>
  <c r="N12"/>
  <c r="S14"/>
  <c r="J5"/>
  <c r="F5"/>
  <c r="E5"/>
  <c r="D5"/>
  <c r="N5"/>
  <c r="F3" i="6"/>
  <c r="E3"/>
  <c r="D3"/>
  <c r="C3"/>
  <c r="C5" i="7"/>
  <c r="P14"/>
  <c r="N6"/>
  <c r="I7"/>
  <c r="L4" i="4"/>
  <c r="AH2" i="3"/>
  <c r="Q14" i="7"/>
  <c r="B6" i="6"/>
  <c r="J6" s="1"/>
  <c r="B7" i="7"/>
  <c r="I12"/>
  <c r="H16"/>
  <c r="G16"/>
  <c r="F16"/>
  <c r="E16"/>
  <c r="D16"/>
  <c r="C16"/>
  <c r="B8"/>
  <c r="J8" s="1"/>
  <c r="H4"/>
  <c r="G4"/>
  <c r="F4"/>
  <c r="E4"/>
  <c r="D4"/>
  <c r="C4"/>
  <c r="B4"/>
  <c r="C2" i="3"/>
  <c r="L7" i="4"/>
  <c r="E8" i="6" s="1"/>
  <c r="L6" i="4"/>
  <c r="D8" i="6" s="1"/>
  <c r="AM2" i="3"/>
  <c r="AL2"/>
  <c r="AK2"/>
  <c r="AJ2"/>
  <c r="AI2"/>
  <c r="AD9" i="2"/>
  <c r="AD8"/>
  <c r="AD7"/>
  <c r="AD6"/>
  <c r="AD5"/>
  <c r="AD4"/>
  <c r="M2" i="3"/>
  <c r="L2"/>
  <c r="K2"/>
  <c r="E2" i="5"/>
  <c r="J2" i="3"/>
  <c r="I2"/>
  <c r="H2"/>
  <c r="G2"/>
  <c r="F2"/>
  <c r="E2" i="2"/>
  <c r="K2"/>
  <c r="H2"/>
  <c r="P2"/>
  <c r="B2" i="4"/>
  <c r="D2" i="5"/>
  <c r="V2" i="3"/>
  <c r="Q2"/>
  <c r="J4" i="6"/>
  <c r="I11"/>
  <c r="U2" i="3"/>
  <c r="AG2"/>
  <c r="I2" i="4"/>
  <c r="L10" s="1"/>
  <c r="H8" i="6" s="1"/>
  <c r="H2" i="4"/>
  <c r="L9" s="1"/>
  <c r="G8" i="6" s="1"/>
  <c r="D2" i="4"/>
  <c r="C2"/>
  <c r="L5" s="1"/>
  <c r="C8" i="6" s="1"/>
  <c r="O2" i="2"/>
  <c r="T2" i="3"/>
  <c r="A2" i="4"/>
  <c r="B8" i="6" s="1"/>
  <c r="B7"/>
  <c r="J7" s="1"/>
  <c r="B5"/>
  <c r="C2"/>
  <c r="D2"/>
  <c r="E2"/>
  <c r="F2"/>
  <c r="G2"/>
  <c r="H2"/>
  <c r="G2" i="1"/>
  <c r="F2"/>
  <c r="C2"/>
  <c r="B2"/>
  <c r="H3" i="6"/>
  <c r="AD3" i="2"/>
  <c r="B3" i="6" s="1"/>
  <c r="F2" i="4"/>
  <c r="E2"/>
  <c r="N2" i="2"/>
  <c r="M2"/>
  <c r="R2" i="3"/>
  <c r="S2"/>
  <c r="L2" i="2"/>
  <c r="J2"/>
  <c r="I2"/>
  <c r="P2" i="3"/>
  <c r="B2"/>
  <c r="AB2"/>
  <c r="O2"/>
  <c r="N2"/>
  <c r="A2"/>
  <c r="B2" i="5"/>
  <c r="C2"/>
  <c r="F2"/>
  <c r="G2"/>
  <c r="H2"/>
  <c r="I2"/>
  <c r="J2"/>
  <c r="K2"/>
  <c r="L2"/>
  <c r="A2"/>
  <c r="D2" i="2"/>
  <c r="E2" i="3"/>
  <c r="D2"/>
  <c r="X2"/>
  <c r="Y2"/>
  <c r="Z2"/>
  <c r="AA2"/>
  <c r="AC2"/>
  <c r="H5" i="6" s="1"/>
  <c r="AD2" i="3"/>
  <c r="AE2"/>
  <c r="G2" i="4"/>
  <c r="L8" s="1"/>
  <c r="F8" i="6" s="1"/>
  <c r="Q2" i="2"/>
  <c r="R2"/>
  <c r="S2"/>
  <c r="T2"/>
  <c r="U2"/>
  <c r="V2"/>
  <c r="F2"/>
  <c r="G2"/>
  <c r="AA2"/>
  <c r="AB2"/>
  <c r="W2" i="3"/>
  <c r="E2" i="1"/>
  <c r="D2"/>
  <c r="B2" i="2"/>
  <c r="C2"/>
  <c r="W2"/>
  <c r="X2"/>
  <c r="G3" i="6" s="1"/>
  <c r="Y2" i="2"/>
  <c r="Z2"/>
  <c r="A2"/>
  <c r="A2" i="1"/>
  <c r="B2" i="6" s="1"/>
  <c r="J2" s="1"/>
  <c r="J2" i="8" l="1"/>
  <c r="C8"/>
  <c r="J8" s="1"/>
  <c r="J7" i="7"/>
  <c r="C5" i="6"/>
  <c r="H5" i="7"/>
  <c r="G5"/>
  <c r="J4"/>
  <c r="J16"/>
  <c r="B12"/>
  <c r="D5" i="6"/>
  <c r="J8"/>
  <c r="H11"/>
  <c r="C11"/>
  <c r="B11"/>
  <c r="D11"/>
  <c r="E5"/>
  <c r="E11" s="1"/>
  <c r="G5"/>
  <c r="G11" s="1"/>
  <c r="J3"/>
  <c r="AD11" i="2"/>
  <c r="F5" i="6"/>
  <c r="H12" i="7" l="1"/>
  <c r="E6"/>
  <c r="E12" s="1"/>
  <c r="H6"/>
  <c r="C6"/>
  <c r="D6"/>
  <c r="D12" s="1"/>
  <c r="F6"/>
  <c r="F12" s="1"/>
  <c r="G6"/>
  <c r="G12" s="1"/>
  <c r="J5" i="6"/>
  <c r="J11" s="1"/>
  <c r="K4" s="1"/>
  <c r="AN2" i="3"/>
  <c r="F11" i="6"/>
  <c r="J12" i="7" l="1"/>
  <c r="K8" s="1"/>
  <c r="C12"/>
  <c r="J6"/>
  <c r="K2" i="6"/>
  <c r="K6"/>
  <c r="K7"/>
  <c r="K8"/>
  <c r="K3"/>
  <c r="K5"/>
  <c r="K6" i="7" l="1"/>
  <c r="K5"/>
  <c r="K4"/>
  <c r="K7"/>
</calcChain>
</file>

<file path=xl/sharedStrings.xml><?xml version="1.0" encoding="utf-8"?>
<sst xmlns="http://schemas.openxmlformats.org/spreadsheetml/2006/main" count="142" uniqueCount="119">
  <si>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</si>
  <si>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</si>
  <si>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</si>
  <si>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</si>
  <si>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</si>
  <si>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</si>
  <si>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</si>
  <si>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</si>
  <si>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</si>
  <si>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</si>
  <si>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</si>
  <si>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</si>
  <si>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</si>
  <si>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</si>
  <si>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</si>
  <si>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</si>
  <si>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</si>
  <si>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</si>
  <si>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</si>
  <si>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</si>
  <si>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</si>
  <si>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</si>
  <si>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</si>
  <si>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</si>
  <si>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</si>
  <si>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</si>
  <si>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</si>
  <si>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</si>
  <si>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</si>
  <si>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</si>
  <si>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</si>
  <si>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</si>
  <si>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</si>
  <si>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</si>
  <si>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</si>
  <si>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</si>
  <si>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</si>
  <si>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</si>
  <si>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</si>
  <si>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</si>
  <si>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</si>
  <si>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</si>
  <si>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</si>
  <si>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</si>
  <si>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</si>
  <si>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</si>
  <si>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</si>
  <si>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</si>
  <si>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</si>
  <si>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</si>
  <si>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</si>
  <si>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</si>
  <si>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</si>
  <si>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</si>
  <si>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</si>
  <si>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</si>
  <si>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</si>
  <si>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</si>
  <si>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</si>
  <si>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</si>
  <si>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</si>
  <si>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</si>
  <si>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</si>
  <si>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</si>
  <si>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</si>
  <si>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</si>
  <si>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</si>
  <si>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</si>
  <si>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</si>
  <si>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</si>
  <si>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</si>
  <si>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</si>
  <si>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</si>
  <si>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</si>
  <si>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</si>
  <si>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</si>
  <si>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</si>
  <si>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</si>
  <si>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</si>
  <si>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</si>
  <si>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</si>
  <si>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</si>
  <si>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</si>
  <si>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</si>
  <si>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</si>
  <si>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</si>
  <si>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</si>
  <si>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</si>
  <si>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</si>
  <si>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</si>
  <si>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</si>
  <si>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</si>
  <si>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</si>
  <si>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</si>
  <si>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</si>
  <si>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</si>
  <si>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</si>
  <si>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</si>
  <si>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</si>
  <si>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</si>
  <si>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</si>
  <si>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</si>
  <si>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</si>
  <si>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</si>
  <si>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</si>
  <si>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</si>
  <si>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</si>
  <si>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</si>
  <si>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</si>
  <si>
    <t>合计2</t>
    <phoneticPr fontId="1" type="noConversion"/>
  </si>
  <si>
    <t>合计</t>
    <phoneticPr fontId="1" type="noConversion"/>
  </si>
  <si>
    <t>餐饮</t>
    <phoneticPr fontId="1" type="noConversion"/>
  </si>
  <si>
    <t>住宿</t>
    <phoneticPr fontId="1" type="noConversion"/>
  </si>
  <si>
    <t>交通</t>
    <phoneticPr fontId="1" type="noConversion"/>
  </si>
  <si>
    <t>设备采购</t>
    <phoneticPr fontId="1" type="noConversion"/>
  </si>
  <si>
    <t>设备租赁</t>
    <phoneticPr fontId="1" type="noConversion"/>
  </si>
  <si>
    <t>待分解</t>
    <phoneticPr fontId="1" type="noConversion"/>
  </si>
  <si>
    <t>单组合计</t>
    <phoneticPr fontId="1" type="noConversion"/>
  </si>
  <si>
    <t>单组合计2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</si>
</sst>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A2" sqref="A2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8260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8"/>
  <sheetViews>
    <sheetView topLeftCell="M1" workbookViewId="0">
      <pane ySplit="2" topLeftCell="A3" activePane="bottomLeft" state="frozen"/>
      <selection pane="bottomLeft" activeCell="AD6" sqref="AD6"/>
    </sheetView>
  </sheetViews>
  <sheetFormatPr defaultRowHeight="14.25"/>
  <sheetData>
    <row r="1" spans="1:30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4</v>
      </c>
      <c r="X1" t="s">
        <v>5</v>
      </c>
      <c r="Y1" t="s">
        <v>6</v>
      </c>
      <c r="Z1" t="s">
        <v>7</v>
      </c>
      <c r="AA1" t="s">
        <v>31</v>
      </c>
      <c r="AC1" s="1" t="s">
        <v>55</v>
      </c>
      <c r="AD1" s="1" t="s">
        <v>55</v>
      </c>
    </row>
    <row r="2" spans="1:30">
      <c r="A2">
        <f>SUM(A3:A30)</f>
        <v>1874</v>
      </c>
      <c r="B2">
        <f t="shared" ref="B2:Z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" si="8">SUM(V3:V30)</f>
        <v>490</v>
      </c>
      <c r="W2">
        <f t="shared" si="0"/>
        <v>2088.6</v>
      </c>
      <c r="X2">
        <f t="shared" si="0"/>
        <v>708</v>
      </c>
      <c r="Y2">
        <f t="shared" si="0"/>
        <v>540</v>
      </c>
      <c r="Z2">
        <f t="shared" si="0"/>
        <v>190</v>
      </c>
      <c r="AA2">
        <f t="shared" ref="AA2" si="9">SUM(AA3:AA30)</f>
        <v>1844</v>
      </c>
      <c r="AB2">
        <f t="shared" ref="AB2" si="10">SUM(AB3:AB30)</f>
        <v>0</v>
      </c>
    </row>
    <row r="3" spans="1:30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316</v>
      </c>
      <c r="X3">
        <v>192</v>
      </c>
      <c r="Y3">
        <v>540</v>
      </c>
      <c r="Z3">
        <v>100</v>
      </c>
      <c r="AA3">
        <v>470</v>
      </c>
      <c r="AC3">
        <v>0</v>
      </c>
      <c r="AD3">
        <f>SUM(A2:C2)</f>
        <v>6409</v>
      </c>
    </row>
    <row r="4" spans="1:30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30</v>
      </c>
      <c r="X4">
        <v>516</v>
      </c>
      <c r="Z4">
        <v>90</v>
      </c>
      <c r="AA4">
        <v>329</v>
      </c>
      <c r="AC4">
        <v>1</v>
      </c>
      <c r="AD4">
        <f>SUM(D2:E2)</f>
        <v>1826</v>
      </c>
    </row>
    <row r="5" spans="1:30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74.599999999999994</v>
      </c>
      <c r="AA5">
        <v>161</v>
      </c>
      <c r="AC5">
        <v>2</v>
      </c>
      <c r="AD5">
        <f>SUM(F2:H2)</f>
        <v>2770</v>
      </c>
    </row>
    <row r="6" spans="1:30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221</v>
      </c>
      <c r="AA6">
        <v>243</v>
      </c>
      <c r="AC6">
        <v>3</v>
      </c>
      <c r="AD6">
        <f>SUM(I2:P2)</f>
        <v>6769.12</v>
      </c>
    </row>
    <row r="7" spans="1:30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W7">
        <v>170</v>
      </c>
      <c r="AA7">
        <v>151</v>
      </c>
      <c r="AC7">
        <v>4</v>
      </c>
      <c r="AD7">
        <f>SUM(Q2:V2)</f>
        <v>4500</v>
      </c>
    </row>
    <row r="8" spans="1:30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W8">
        <v>106</v>
      </c>
      <c r="AA8">
        <v>271</v>
      </c>
      <c r="AC8">
        <v>5</v>
      </c>
      <c r="AD8">
        <f>SUM(W2:Z2)</f>
        <v>3526.6</v>
      </c>
    </row>
    <row r="9" spans="1:30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W9">
        <v>272</v>
      </c>
      <c r="AA9">
        <v>219</v>
      </c>
      <c r="AC9">
        <v>6</v>
      </c>
      <c r="AD9">
        <f>SUM(AA2)</f>
        <v>1844</v>
      </c>
    </row>
    <row r="10" spans="1:30">
      <c r="B10">
        <v>239</v>
      </c>
      <c r="H10">
        <v>10</v>
      </c>
      <c r="I10">
        <v>234</v>
      </c>
      <c r="P10">
        <v>100</v>
      </c>
      <c r="W10">
        <v>238</v>
      </c>
    </row>
    <row r="11" spans="1:30">
      <c r="B11">
        <v>379</v>
      </c>
      <c r="H11">
        <v>10</v>
      </c>
      <c r="I11">
        <v>332</v>
      </c>
      <c r="P11">
        <v>20</v>
      </c>
      <c r="W11">
        <v>184</v>
      </c>
      <c r="AD11">
        <f>SUM(AD3:AD9)</f>
        <v>27644.719999999998</v>
      </c>
    </row>
    <row r="12" spans="1:30">
      <c r="B12">
        <v>35</v>
      </c>
      <c r="H12">
        <v>10</v>
      </c>
      <c r="P12">
        <v>20</v>
      </c>
      <c r="W12">
        <v>74</v>
      </c>
    </row>
    <row r="13" spans="1:30">
      <c r="B13">
        <v>377</v>
      </c>
      <c r="H13">
        <v>10</v>
      </c>
      <c r="P13">
        <v>20</v>
      </c>
      <c r="W13">
        <v>403</v>
      </c>
    </row>
    <row r="14" spans="1:30">
      <c r="B14">
        <v>168</v>
      </c>
      <c r="H14">
        <v>10</v>
      </c>
      <c r="P14">
        <v>20</v>
      </c>
    </row>
    <row r="15" spans="1:30">
      <c r="B15">
        <v>502</v>
      </c>
      <c r="H15">
        <v>10</v>
      </c>
      <c r="P15">
        <v>20</v>
      </c>
    </row>
    <row r="16" spans="1:30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31"/>
  <sheetViews>
    <sheetView topLeftCell="S1" workbookViewId="0">
      <pane ySplit="2" topLeftCell="A3" activePane="bottomLeft" state="frozen"/>
      <selection pane="bottomLeft" activeCell="AH2" sqref="AH2"/>
    </sheetView>
  </sheetViews>
  <sheetFormatPr defaultRowHeight="14.25"/>
  <sheetData>
    <row r="1" spans="1:40">
      <c r="A1" t="s">
        <v>34</v>
      </c>
      <c r="B1" t="s">
        <v>65</v>
      </c>
      <c r="C1" t="s">
        <v>100</v>
      </c>
      <c r="D1" t="s">
        <v>24</v>
      </c>
      <c r="E1" t="s">
        <v>25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96</v>
      </c>
      <c r="L1" t="s">
        <v>97</v>
      </c>
      <c r="M1" t="s">
        <v>98</v>
      </c>
      <c r="N1" t="s">
        <v>22</v>
      </c>
      <c r="O1" t="s">
        <v>23</v>
      </c>
      <c r="P1" t="s">
        <v>39</v>
      </c>
      <c r="Q1" t="s">
        <v>82</v>
      </c>
      <c r="R1" t="s">
        <v>44</v>
      </c>
      <c r="S1" t="s">
        <v>47</v>
      </c>
      <c r="T1" t="s">
        <v>59</v>
      </c>
      <c r="U1" t="s">
        <v>66</v>
      </c>
      <c r="V1" t="s">
        <v>84</v>
      </c>
      <c r="W1" t="s">
        <v>15</v>
      </c>
      <c r="X1" t="s">
        <v>16</v>
      </c>
      <c r="Y1" t="s">
        <v>17</v>
      </c>
      <c r="Z1" t="s">
        <v>18</v>
      </c>
      <c r="AA1" t="s">
        <v>26</v>
      </c>
      <c r="AB1" t="s">
        <v>38</v>
      </c>
      <c r="AC1" t="s">
        <v>28</v>
      </c>
      <c r="AD1" t="s">
        <v>29</v>
      </c>
      <c r="AE1" t="s">
        <v>30</v>
      </c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</row>
    <row r="2" spans="1:40">
      <c r="A2">
        <f t="shared" ref="A2:W2" si="0">SUM(A3:A30)</f>
        <v>1109</v>
      </c>
      <c r="B2">
        <f>SUM(B3:B50)</f>
        <v>866</v>
      </c>
      <c r="C2">
        <f>SUM(C3:C50)</f>
        <v>2901</v>
      </c>
      <c r="D2">
        <f t="shared" si="0"/>
        <v>4734</v>
      </c>
      <c r="E2">
        <f t="shared" si="0"/>
        <v>137</v>
      </c>
      <c r="F2">
        <f t="shared" si="0"/>
        <v>112</v>
      </c>
      <c r="G2">
        <f t="shared" si="0"/>
        <v>386.5</v>
      </c>
      <c r="H2">
        <f t="shared" si="0"/>
        <v>462.6</v>
      </c>
      <c r="I2">
        <f t="shared" si="0"/>
        <v>116</v>
      </c>
      <c r="J2">
        <f t="shared" si="0"/>
        <v>278</v>
      </c>
      <c r="K2">
        <f t="shared" si="0"/>
        <v>80</v>
      </c>
      <c r="L2">
        <f t="shared" si="0"/>
        <v>77</v>
      </c>
      <c r="M2">
        <f t="shared" si="0"/>
        <v>80</v>
      </c>
      <c r="N2">
        <f t="shared" si="0"/>
        <v>252</v>
      </c>
      <c r="O2">
        <f t="shared" si="0"/>
        <v>1113.5</v>
      </c>
      <c r="P2">
        <f t="shared" si="0"/>
        <v>274.10000000000002</v>
      </c>
      <c r="Q2">
        <f t="shared" si="0"/>
        <v>100</v>
      </c>
      <c r="R2">
        <f t="shared" ref="R2" si="1">SUM(R3:R30)</f>
        <v>482.46000000000004</v>
      </c>
      <c r="S2">
        <f t="shared" ref="S2:T2" si="2">SUM(S3:S30)</f>
        <v>95</v>
      </c>
      <c r="T2">
        <f t="shared" si="2"/>
        <v>250</v>
      </c>
      <c r="U2">
        <f>SUM(U3:U50)</f>
        <v>890.6</v>
      </c>
      <c r="V2">
        <f>SUM(V3:V50)</f>
        <v>231.4</v>
      </c>
      <c r="W2">
        <f t="shared" si="0"/>
        <v>327.7</v>
      </c>
      <c r="X2">
        <f t="shared" ref="X2:AE2" si="3">SUM(X3:X30)</f>
        <v>717</v>
      </c>
      <c r="Y2">
        <f t="shared" si="3"/>
        <v>560</v>
      </c>
      <c r="Z2">
        <f t="shared" si="3"/>
        <v>353</v>
      </c>
      <c r="AA2">
        <f t="shared" si="3"/>
        <v>708.81999999999994</v>
      </c>
      <c r="AB2">
        <f t="shared" si="3"/>
        <v>931</v>
      </c>
      <c r="AC2">
        <f t="shared" si="3"/>
        <v>265</v>
      </c>
      <c r="AD2">
        <f t="shared" si="3"/>
        <v>225</v>
      </c>
      <c r="AE2">
        <f t="shared" si="3"/>
        <v>100</v>
      </c>
      <c r="AF2" s="1" t="s">
        <v>57</v>
      </c>
      <c r="AG2">
        <f>SUM(A2:B2)</f>
        <v>1975</v>
      </c>
      <c r="AH2">
        <f>SUM(D2:M2)</f>
        <v>6463.1</v>
      </c>
      <c r="AI2">
        <f>SUM(N2:Q2)</f>
        <v>1739.6</v>
      </c>
      <c r="AJ2">
        <f>SUM(R2:V2)</f>
        <v>1949.46</v>
      </c>
      <c r="AK2">
        <f>SUM(W2:Z2)</f>
        <v>1957.7</v>
      </c>
      <c r="AL2">
        <f>SUM(AA2:AB2)</f>
        <v>1639.82</v>
      </c>
      <c r="AM2">
        <f>SUM(AC2:AE2)</f>
        <v>590</v>
      </c>
      <c r="AN2">
        <f>SUM(AG2:AM2)</f>
        <v>16314.68</v>
      </c>
    </row>
    <row r="3" spans="1:40">
      <c r="A3">
        <v>1109</v>
      </c>
      <c r="B3">
        <v>9</v>
      </c>
      <c r="C3">
        <v>91</v>
      </c>
      <c r="D3">
        <v>480</v>
      </c>
      <c r="E3">
        <v>17</v>
      </c>
      <c r="F3">
        <v>112</v>
      </c>
      <c r="G3">
        <v>41</v>
      </c>
      <c r="H3">
        <v>51</v>
      </c>
      <c r="I3">
        <v>5</v>
      </c>
      <c r="J3">
        <v>278</v>
      </c>
      <c r="K3">
        <v>80</v>
      </c>
      <c r="L3">
        <v>77</v>
      </c>
      <c r="M3">
        <v>80</v>
      </c>
      <c r="N3">
        <v>155</v>
      </c>
      <c r="O3">
        <v>870</v>
      </c>
      <c r="P3">
        <v>112.01</v>
      </c>
      <c r="Q3">
        <v>37</v>
      </c>
      <c r="R3">
        <v>187.36</v>
      </c>
      <c r="S3">
        <v>11</v>
      </c>
      <c r="T3">
        <v>10</v>
      </c>
      <c r="U3">
        <v>130</v>
      </c>
      <c r="V3">
        <v>5</v>
      </c>
      <c r="W3">
        <v>18</v>
      </c>
      <c r="X3">
        <v>15</v>
      </c>
      <c r="Y3">
        <v>20</v>
      </c>
      <c r="Z3">
        <v>10</v>
      </c>
      <c r="AA3">
        <v>159</v>
      </c>
      <c r="AB3">
        <v>9</v>
      </c>
      <c r="AC3">
        <v>10</v>
      </c>
      <c r="AD3">
        <v>25</v>
      </c>
      <c r="AE3">
        <v>100</v>
      </c>
    </row>
    <row r="4" spans="1:40">
      <c r="B4">
        <v>9</v>
      </c>
      <c r="C4">
        <v>41</v>
      </c>
      <c r="D4">
        <v>4254</v>
      </c>
      <c r="E4">
        <v>120</v>
      </c>
      <c r="G4">
        <v>160</v>
      </c>
      <c r="H4">
        <v>92</v>
      </c>
      <c r="I4">
        <v>111</v>
      </c>
      <c r="N4">
        <v>24</v>
      </c>
      <c r="O4">
        <v>243.5</v>
      </c>
      <c r="P4">
        <v>162.09</v>
      </c>
      <c r="Q4">
        <v>15</v>
      </c>
      <c r="R4">
        <v>10</v>
      </c>
      <c r="S4">
        <v>11</v>
      </c>
      <c r="T4">
        <v>73</v>
      </c>
      <c r="U4">
        <v>18</v>
      </c>
      <c r="V4">
        <v>5</v>
      </c>
      <c r="W4">
        <v>15</v>
      </c>
      <c r="X4">
        <v>50</v>
      </c>
      <c r="Y4">
        <v>10</v>
      </c>
      <c r="Z4">
        <v>127</v>
      </c>
      <c r="AA4">
        <v>152</v>
      </c>
      <c r="AB4">
        <v>13</v>
      </c>
      <c r="AC4">
        <v>10</v>
      </c>
      <c r="AD4">
        <v>100</v>
      </c>
    </row>
    <row r="5" spans="1:40">
      <c r="B5">
        <v>9</v>
      </c>
      <c r="C5">
        <v>20.8</v>
      </c>
      <c r="G5">
        <v>27</v>
      </c>
      <c r="H5">
        <v>9</v>
      </c>
      <c r="N5">
        <v>38</v>
      </c>
      <c r="Q5">
        <v>13</v>
      </c>
      <c r="R5">
        <v>10</v>
      </c>
      <c r="S5">
        <v>16</v>
      </c>
      <c r="T5">
        <v>135</v>
      </c>
      <c r="U5">
        <v>40</v>
      </c>
      <c r="V5">
        <v>55</v>
      </c>
      <c r="W5">
        <v>17.2</v>
      </c>
      <c r="X5">
        <v>26</v>
      </c>
      <c r="Y5">
        <v>10</v>
      </c>
      <c r="Z5">
        <v>10</v>
      </c>
      <c r="AA5">
        <v>150</v>
      </c>
      <c r="AB5">
        <v>9</v>
      </c>
      <c r="AC5">
        <v>116</v>
      </c>
      <c r="AD5">
        <v>100</v>
      </c>
    </row>
    <row r="6" spans="1:40">
      <c r="B6">
        <v>127</v>
      </c>
      <c r="C6">
        <v>12.2</v>
      </c>
      <c r="G6">
        <v>28</v>
      </c>
      <c r="H6">
        <v>130</v>
      </c>
      <c r="N6">
        <v>19</v>
      </c>
      <c r="Q6">
        <v>35</v>
      </c>
      <c r="R6">
        <v>51</v>
      </c>
      <c r="S6">
        <v>10</v>
      </c>
      <c r="T6">
        <v>13</v>
      </c>
      <c r="U6">
        <v>33</v>
      </c>
      <c r="V6">
        <v>23</v>
      </c>
      <c r="W6">
        <v>32</v>
      </c>
      <c r="X6">
        <v>72</v>
      </c>
      <c r="Y6">
        <v>10</v>
      </c>
      <c r="Z6">
        <v>48</v>
      </c>
      <c r="AA6">
        <v>154</v>
      </c>
      <c r="AB6">
        <v>132</v>
      </c>
      <c r="AC6">
        <v>129</v>
      </c>
    </row>
    <row r="7" spans="1:40">
      <c r="B7">
        <v>20</v>
      </c>
      <c r="C7">
        <v>10</v>
      </c>
      <c r="G7">
        <v>17</v>
      </c>
      <c r="H7">
        <v>9</v>
      </c>
      <c r="N7">
        <v>16</v>
      </c>
      <c r="R7">
        <v>51</v>
      </c>
      <c r="S7">
        <v>12</v>
      </c>
      <c r="T7">
        <v>19</v>
      </c>
      <c r="U7">
        <v>23</v>
      </c>
      <c r="V7">
        <v>14</v>
      </c>
      <c r="W7">
        <v>19</v>
      </c>
      <c r="X7">
        <v>71</v>
      </c>
      <c r="Y7">
        <v>10</v>
      </c>
      <c r="Z7">
        <v>69</v>
      </c>
      <c r="AA7">
        <v>93.82</v>
      </c>
      <c r="AB7">
        <v>23</v>
      </c>
    </row>
    <row r="8" spans="1:40">
      <c r="B8">
        <v>150</v>
      </c>
      <c r="C8">
        <v>39</v>
      </c>
      <c r="G8">
        <v>44</v>
      </c>
      <c r="H8">
        <v>17</v>
      </c>
      <c r="R8">
        <v>51</v>
      </c>
      <c r="S8">
        <v>13</v>
      </c>
      <c r="U8">
        <v>19</v>
      </c>
      <c r="V8">
        <v>110.4</v>
      </c>
      <c r="W8">
        <v>10</v>
      </c>
      <c r="X8">
        <v>129</v>
      </c>
      <c r="Y8">
        <v>500</v>
      </c>
      <c r="Z8">
        <v>44</v>
      </c>
      <c r="AB8">
        <v>52</v>
      </c>
    </row>
    <row r="9" spans="1:40">
      <c r="B9">
        <v>32</v>
      </c>
      <c r="C9">
        <v>14</v>
      </c>
      <c r="G9">
        <v>19</v>
      </c>
      <c r="H9">
        <v>17</v>
      </c>
      <c r="R9">
        <v>51</v>
      </c>
      <c r="S9">
        <v>13</v>
      </c>
      <c r="U9">
        <v>32.4</v>
      </c>
      <c r="V9">
        <v>9</v>
      </c>
      <c r="W9">
        <v>9</v>
      </c>
      <c r="X9">
        <v>67</v>
      </c>
      <c r="Z9">
        <v>45</v>
      </c>
      <c r="AB9">
        <v>10</v>
      </c>
    </row>
    <row r="10" spans="1:40">
      <c r="B10">
        <v>15</v>
      </c>
      <c r="C10">
        <v>19</v>
      </c>
      <c r="G10">
        <v>26.5</v>
      </c>
      <c r="H10">
        <v>11.8</v>
      </c>
      <c r="R10">
        <v>71.099999999999994</v>
      </c>
      <c r="S10">
        <v>9</v>
      </c>
      <c r="U10">
        <v>55</v>
      </c>
      <c r="V10">
        <v>10</v>
      </c>
      <c r="W10">
        <v>12</v>
      </c>
      <c r="X10">
        <v>132</v>
      </c>
      <c r="AB10">
        <v>131</v>
      </c>
    </row>
    <row r="11" spans="1:40">
      <c r="B11">
        <v>142</v>
      </c>
      <c r="C11">
        <v>66</v>
      </c>
      <c r="G11">
        <v>24</v>
      </c>
      <c r="H11">
        <v>125.8</v>
      </c>
      <c r="U11">
        <v>12</v>
      </c>
      <c r="W11">
        <v>13</v>
      </c>
      <c r="X11">
        <v>135</v>
      </c>
      <c r="AB11">
        <v>105</v>
      </c>
    </row>
    <row r="12" spans="1:40">
      <c r="B12">
        <v>12</v>
      </c>
      <c r="C12">
        <v>56</v>
      </c>
      <c r="U12">
        <v>22</v>
      </c>
      <c r="W12">
        <v>55</v>
      </c>
      <c r="X12">
        <v>20</v>
      </c>
      <c r="AB12">
        <v>136</v>
      </c>
    </row>
    <row r="13" spans="1:40">
      <c r="B13">
        <v>10</v>
      </c>
      <c r="C13">
        <v>53</v>
      </c>
      <c r="U13">
        <v>110</v>
      </c>
      <c r="W13">
        <v>9</v>
      </c>
      <c r="AB13">
        <v>149</v>
      </c>
    </row>
    <row r="14" spans="1:40">
      <c r="B14">
        <v>10</v>
      </c>
      <c r="C14">
        <v>34</v>
      </c>
      <c r="U14">
        <v>27</v>
      </c>
      <c r="W14">
        <v>18</v>
      </c>
      <c r="AB14">
        <v>11</v>
      </c>
    </row>
    <row r="15" spans="1:40">
      <c r="B15">
        <v>10</v>
      </c>
      <c r="C15">
        <v>35</v>
      </c>
      <c r="U15">
        <v>52</v>
      </c>
      <c r="W15">
        <v>11</v>
      </c>
      <c r="AB15">
        <v>17</v>
      </c>
    </row>
    <row r="16" spans="1:40">
      <c r="B16">
        <v>10</v>
      </c>
      <c r="C16">
        <v>20</v>
      </c>
      <c r="U16">
        <v>18</v>
      </c>
      <c r="W16">
        <v>75.3</v>
      </c>
      <c r="AB16">
        <v>14</v>
      </c>
    </row>
    <row r="17" spans="2:28">
      <c r="B17">
        <v>10</v>
      </c>
      <c r="C17">
        <v>1510</v>
      </c>
      <c r="U17">
        <v>19.2</v>
      </c>
      <c r="W17">
        <v>14.2</v>
      </c>
      <c r="AB17">
        <v>120</v>
      </c>
    </row>
    <row r="18" spans="2:28">
      <c r="B18">
        <v>25</v>
      </c>
      <c r="C18">
        <v>880</v>
      </c>
      <c r="U18">
        <v>34</v>
      </c>
    </row>
    <row r="19" spans="2:28">
      <c r="B19">
        <v>25</v>
      </c>
      <c r="U19">
        <v>20</v>
      </c>
    </row>
    <row r="20" spans="2:28">
      <c r="B20">
        <v>25</v>
      </c>
      <c r="U20">
        <v>32</v>
      </c>
    </row>
    <row r="21" spans="2:28">
      <c r="B21">
        <v>10</v>
      </c>
      <c r="U21">
        <v>32</v>
      </c>
    </row>
    <row r="22" spans="2:28">
      <c r="B22">
        <v>100</v>
      </c>
      <c r="U22">
        <v>39</v>
      </c>
    </row>
    <row r="23" spans="2:28">
      <c r="B23">
        <v>5</v>
      </c>
      <c r="U23">
        <v>24</v>
      </c>
    </row>
    <row r="24" spans="2:28">
      <c r="B24">
        <v>5</v>
      </c>
      <c r="U24">
        <v>15</v>
      </c>
    </row>
    <row r="25" spans="2:28">
      <c r="B25">
        <v>5</v>
      </c>
      <c r="U25">
        <v>16</v>
      </c>
    </row>
    <row r="26" spans="2:28">
      <c r="B26">
        <v>5</v>
      </c>
      <c r="U26">
        <v>19</v>
      </c>
    </row>
    <row r="27" spans="2:28">
      <c r="B27">
        <v>5</v>
      </c>
      <c r="U27">
        <v>19</v>
      </c>
    </row>
    <row r="28" spans="2:28">
      <c r="B28">
        <v>50</v>
      </c>
      <c r="U28">
        <v>13</v>
      </c>
    </row>
    <row r="29" spans="2:28">
      <c r="B29">
        <v>20</v>
      </c>
      <c r="U29">
        <v>17</v>
      </c>
    </row>
    <row r="30" spans="2:28">
      <c r="B30">
        <v>10</v>
      </c>
    </row>
    <row r="31" spans="2:28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2" topLeftCell="A3" activePane="bottomLeft" state="frozen"/>
      <selection pane="bottomLeft" activeCell="H2" sqref="H2"/>
    </sheetView>
  </sheetViews>
  <sheetFormatPr defaultRowHeight="14.25"/>
  <sheetData>
    <row r="1" spans="1:12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36</v>
      </c>
      <c r="G1" t="s">
        <v>37</v>
      </c>
      <c r="H1" t="s">
        <v>86</v>
      </c>
      <c r="I1" t="s">
        <v>102</v>
      </c>
    </row>
    <row r="2" spans="1:12">
      <c r="A2">
        <f>SUM(A3:A30)</f>
        <v>5120</v>
      </c>
      <c r="B2">
        <f t="shared" ref="B2:L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5161.92</v>
      </c>
      <c r="G2">
        <f t="shared" si="0"/>
        <v>5407</v>
      </c>
      <c r="H2">
        <f t="shared" si="0"/>
        <v>4078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>
      <c r="A3">
        <v>800</v>
      </c>
      <c r="B3">
        <v>474</v>
      </c>
      <c r="C3">
        <v>1214</v>
      </c>
      <c r="D3">
        <v>135</v>
      </c>
      <c r="E3">
        <v>47</v>
      </c>
      <c r="F3">
        <v>479</v>
      </c>
      <c r="G3">
        <v>20</v>
      </c>
      <c r="H3">
        <v>3408</v>
      </c>
    </row>
    <row r="4" spans="1:12">
      <c r="A4">
        <v>4320</v>
      </c>
      <c r="C4">
        <v>1552</v>
      </c>
      <c r="D4">
        <v>14</v>
      </c>
      <c r="F4">
        <v>558.97</v>
      </c>
      <c r="G4">
        <v>129</v>
      </c>
      <c r="H4">
        <v>670</v>
      </c>
    </row>
    <row r="5" spans="1:12">
      <c r="C5">
        <v>327.41000000000003</v>
      </c>
      <c r="D5">
        <v>15</v>
      </c>
      <c r="F5">
        <v>558.95000000000005</v>
      </c>
      <c r="G5">
        <v>152</v>
      </c>
    </row>
    <row r="6" spans="1:12">
      <c r="D6">
        <v>97</v>
      </c>
      <c r="F6">
        <v>559</v>
      </c>
      <c r="G6">
        <v>5106</v>
      </c>
    </row>
    <row r="7" spans="1:12">
      <c r="D7">
        <v>20</v>
      </c>
      <c r="F7">
        <v>529</v>
      </c>
    </row>
    <row r="8" spans="1:12">
      <c r="D8">
        <v>10</v>
      </c>
      <c r="F8">
        <v>281</v>
      </c>
    </row>
    <row r="9" spans="1:12">
      <c r="F9">
        <v>2196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A4" sqref="A4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3" sqref="F3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52420</v>
      </c>
      <c r="K2">
        <f>J2/J11*100</f>
        <v>24.117387357262519</v>
      </c>
    </row>
    <row r="3" spans="1:11">
      <c r="A3" s="1" t="s">
        <v>68</v>
      </c>
      <c r="B3">
        <f>餐饮!AD3</f>
        <v>6409</v>
      </c>
      <c r="C3">
        <f>餐饮!AD4</f>
        <v>1826</v>
      </c>
      <c r="D3">
        <f>餐饮!AD5+3100</f>
        <v>5870</v>
      </c>
      <c r="E3">
        <f>餐饮!AD6+670</f>
        <v>7439.12</v>
      </c>
      <c r="F3">
        <f>餐饮!AD7+1632</f>
        <v>6132</v>
      </c>
      <c r="G3">
        <f>餐饮!AD8</f>
        <v>3526.6</v>
      </c>
      <c r="H3">
        <f>餐饮!AD9</f>
        <v>1844</v>
      </c>
      <c r="I3">
        <v>5000</v>
      </c>
      <c r="J3">
        <f t="shared" ref="J3:J8" si="0">SUM(B3:I3)</f>
        <v>38046.720000000001</v>
      </c>
      <c r="K3">
        <f>J3/J11*100</f>
        <v>17.504530406587314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20.611578664734086</v>
      </c>
    </row>
    <row r="5" spans="1:11">
      <c r="A5" s="1" t="s">
        <v>85</v>
      </c>
      <c r="B5">
        <f>交通!AG2</f>
        <v>1975</v>
      </c>
      <c r="C5">
        <f>交通!AH2</f>
        <v>6463.1</v>
      </c>
      <c r="D5">
        <f>交通!AI2</f>
        <v>1739.6</v>
      </c>
      <c r="E5">
        <f>交通!AJ2</f>
        <v>1949.46</v>
      </c>
      <c r="F5">
        <f>交通!AK2</f>
        <v>1957.7</v>
      </c>
      <c r="G5">
        <f>交通!AL2</f>
        <v>1639.82</v>
      </c>
      <c r="H5">
        <f>交通!AM2</f>
        <v>590</v>
      </c>
      <c r="I5">
        <v>0</v>
      </c>
      <c r="J5">
        <f t="shared" si="0"/>
        <v>16314.68</v>
      </c>
      <c r="K5">
        <f>J5/J11*100</f>
        <v>7.5060560314724096</v>
      </c>
    </row>
    <row r="6" spans="1:11">
      <c r="A6" s="1" t="s">
        <v>69</v>
      </c>
      <c r="B6">
        <f>设备!F2+设备!G2+设备!H2</f>
        <v>14646.92</v>
      </c>
      <c r="I6">
        <v>0</v>
      </c>
      <c r="J6">
        <f t="shared" si="0"/>
        <v>14646.92</v>
      </c>
      <c r="K6">
        <f>J6/J11*100</f>
        <v>6.7387532092872098</v>
      </c>
    </row>
    <row r="7" spans="1:11">
      <c r="A7" s="1" t="s">
        <v>70</v>
      </c>
      <c r="B7">
        <f>设备!A2+设备!B2+设备!C2</f>
        <v>8687.41</v>
      </c>
      <c r="I7">
        <v>38420</v>
      </c>
      <c r="J7">
        <f t="shared" si="0"/>
        <v>47107.41</v>
      </c>
      <c r="K7">
        <f>J7/J11*100</f>
        <v>21.673171582742885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1.848522747913584</v>
      </c>
    </row>
    <row r="11" spans="1:11">
      <c r="A11" s="1" t="s">
        <v>56</v>
      </c>
      <c r="B11">
        <f>SUM(B2:B9)</f>
        <v>83811.53</v>
      </c>
      <c r="C11">
        <f t="shared" ref="C11:J11" si="1">SUM(C2:C9)</f>
        <v>16089.1</v>
      </c>
      <c r="D11">
        <f t="shared" si="1"/>
        <v>16409.599999999999</v>
      </c>
      <c r="E11">
        <f t="shared" si="1"/>
        <v>22537.679999999997</v>
      </c>
      <c r="F11">
        <f t="shared" si="1"/>
        <v>15485.230000000001</v>
      </c>
      <c r="G11">
        <f t="shared" si="1"/>
        <v>12366.42</v>
      </c>
      <c r="H11">
        <f t="shared" si="1"/>
        <v>7234</v>
      </c>
      <c r="I11">
        <f t="shared" si="1"/>
        <v>43420</v>
      </c>
      <c r="J11">
        <f t="shared" si="1"/>
        <v>217353.56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topLeftCell="C1" workbookViewId="0">
      <selection activeCell="N19" sqref="N19"/>
    </sheetView>
  </sheetViews>
  <sheetFormatPr defaultRowHeight="14.25"/>
  <cols>
    <col min="9" max="9" width="12" customWidth="1"/>
    <col min="10" max="10" width="11.5" bestFit="1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住宿!F2</f>
        <v>0</v>
      </c>
      <c r="H4">
        <f>住宿!G2</f>
        <v>0</v>
      </c>
      <c r="I4">
        <v>0</v>
      </c>
      <c r="J4">
        <f>SUM(B4:I4)</f>
        <v>52420</v>
      </c>
      <c r="K4">
        <f>J4/J12*100</f>
        <v>24.117387357262519</v>
      </c>
    </row>
    <row r="5" spans="1:19">
      <c r="A5" s="1" t="s">
        <v>68</v>
      </c>
      <c r="B5">
        <v>0</v>
      </c>
      <c r="C5">
        <f>餐饮!AD4+N5/6</f>
        <v>3727.5</v>
      </c>
      <c r="D5">
        <f>餐饮!AD5+N5/6+3100</f>
        <v>7771.5</v>
      </c>
      <c r="E5">
        <f>餐饮!AD6+N5/6+670</f>
        <v>9340.619999999999</v>
      </c>
      <c r="F5">
        <f>餐饮!AD7+N5/6+1632</f>
        <v>8033.5</v>
      </c>
      <c r="G5">
        <f>餐饮!AD8+N5/6</f>
        <v>5428.1</v>
      </c>
      <c r="H5">
        <f>餐饮!AD9+N5/6</f>
        <v>3745.5</v>
      </c>
      <c r="I5">
        <v>0</v>
      </c>
      <c r="J5">
        <f>SUM(B5:I5)</f>
        <v>38046.720000000001</v>
      </c>
      <c r="K5">
        <f>J5/J12*100</f>
        <v>17.504530406587314</v>
      </c>
      <c r="M5" t="s">
        <v>103</v>
      </c>
      <c r="N5" s="1">
        <f>餐饮!AD3+5000</f>
        <v>11409</v>
      </c>
    </row>
    <row r="6" spans="1:19">
      <c r="A6" s="1" t="s">
        <v>101</v>
      </c>
      <c r="B6">
        <v>0</v>
      </c>
      <c r="C6">
        <f>交通!AH2+7800+(N6/6)</f>
        <v>14853.038333333334</v>
      </c>
      <c r="D6">
        <f>交通!AI2+8800+N6/6</f>
        <v>11129.538333333334</v>
      </c>
      <c r="E6">
        <f>交通!AJ2+12000+N6/6</f>
        <v>14539.398333333333</v>
      </c>
      <c r="F6">
        <f>交通!AK2+4200+N6/6</f>
        <v>6747.6383333333333</v>
      </c>
      <c r="G6">
        <f>交通!AL2+7200+N6/6</f>
        <v>9429.7583333333332</v>
      </c>
      <c r="H6">
        <f>交通!AM2+4800+N6/6</f>
        <v>5979.9383333333335</v>
      </c>
      <c r="I6">
        <v>0</v>
      </c>
      <c r="J6">
        <f t="shared" ref="J6:J8" si="0">SUM(B6:I6)</f>
        <v>62679.31</v>
      </c>
      <c r="K6">
        <f>J6/J12*100</f>
        <v>28.837489480273522</v>
      </c>
      <c r="M6" t="s">
        <v>104</v>
      </c>
      <c r="N6">
        <f>交通!AG2+J16</f>
        <v>3539.63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设备!F2+设备!G2++设备!H2</f>
        <v>14646.92</v>
      </c>
      <c r="I7">
        <f>补票!L4</f>
        <v>2453.1999999999998</v>
      </c>
      <c r="J7">
        <f t="shared" si="0"/>
        <v>17100.12</v>
      </c>
      <c r="K7">
        <f>J7/J12*100</f>
        <v>7.8674211731337635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设备!A2+设备!B2+设备!C2</f>
        <v>8687.41</v>
      </c>
      <c r="I8">
        <v>38420</v>
      </c>
      <c r="J8">
        <f t="shared" si="0"/>
        <v>47107.41</v>
      </c>
      <c r="K8">
        <f>J8/J12*100</f>
        <v>21.673171582742885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72974.33</v>
      </c>
      <c r="C12">
        <f t="shared" ref="C12:J12" si="1">SUM(C4:C10)</f>
        <v>18580.538333333334</v>
      </c>
      <c r="D12">
        <f t="shared" si="1"/>
        <v>18901.038333333334</v>
      </c>
      <c r="E12">
        <f t="shared" si="1"/>
        <v>24156.018333333333</v>
      </c>
      <c r="F12">
        <f t="shared" si="1"/>
        <v>17285.138333333332</v>
      </c>
      <c r="G12">
        <f t="shared" si="1"/>
        <v>14857.858333333334</v>
      </c>
      <c r="H12">
        <f t="shared" si="1"/>
        <v>9725.4383333333335</v>
      </c>
      <c r="I12">
        <f t="shared" si="1"/>
        <v>40873.199999999997</v>
      </c>
      <c r="J12">
        <f t="shared" si="1"/>
        <v>217353.56</v>
      </c>
      <c r="M12" s="1" t="s">
        <v>110</v>
      </c>
      <c r="N12">
        <f>I12+B12</f>
        <v>113847.53</v>
      </c>
    </row>
    <row r="13" spans="1:19">
      <c r="A13" s="1" t="s">
        <v>109</v>
      </c>
      <c r="C13">
        <f>C12+N12/6</f>
        <v>37555.126666666663</v>
      </c>
      <c r="D13">
        <f>D12+N12/6</f>
        <v>37875.626666666663</v>
      </c>
      <c r="E13">
        <f>E12+N12/6</f>
        <v>43130.606666666667</v>
      </c>
      <c r="F13">
        <f>F12+N12/6</f>
        <v>36259.726666666669</v>
      </c>
      <c r="G13">
        <f>G12+N12/6</f>
        <v>33832.44666666667</v>
      </c>
      <c r="H13">
        <f>H12+N12/6</f>
        <v>28700.026666666665</v>
      </c>
      <c r="J13" s="3">
        <f>SUM(C13:H13)</f>
        <v>217353.56</v>
      </c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H18" sqref="H18"/>
    </sheetView>
  </sheetViews>
  <sheetFormatPr defaultRowHeight="14.25"/>
  <sheetData>
    <row r="1" spans="1:16">
      <c r="B1" s="1"/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116</v>
      </c>
      <c r="J1" s="1" t="s">
        <v>56</v>
      </c>
      <c r="K1" s="1"/>
      <c r="N1" s="1"/>
    </row>
    <row r="2" spans="1:16">
      <c r="A2" s="1" t="s">
        <v>111</v>
      </c>
      <c r="C2">
        <f>3728+2500</f>
        <v>6228</v>
      </c>
      <c r="D2">
        <v>7771</v>
      </c>
      <c r="E2">
        <f>9341-2500</f>
        <v>6841</v>
      </c>
      <c r="F2">
        <v>8034</v>
      </c>
      <c r="G2">
        <v>5428</v>
      </c>
      <c r="H2">
        <v>3745</v>
      </c>
      <c r="I2">
        <v>0</v>
      </c>
      <c r="J2">
        <f>SUM(C2:I2)</f>
        <v>38047</v>
      </c>
    </row>
    <row r="3" spans="1:16">
      <c r="A3" s="1" t="s">
        <v>113</v>
      </c>
      <c r="C3">
        <v>14853</v>
      </c>
      <c r="D3">
        <v>11130</v>
      </c>
      <c r="E3">
        <v>14539</v>
      </c>
      <c r="F3">
        <v>6748</v>
      </c>
      <c r="G3">
        <v>9430</v>
      </c>
      <c r="H3">
        <v>5980</v>
      </c>
      <c r="I3">
        <v>0</v>
      </c>
      <c r="J3">
        <f>SUM(C3:I3)</f>
        <v>62680</v>
      </c>
    </row>
    <row r="4" spans="1:16">
      <c r="A4" s="1" t="s">
        <v>112</v>
      </c>
      <c r="I4">
        <v>52420</v>
      </c>
      <c r="J4">
        <f>SUM(C4:I4)</f>
        <v>52420</v>
      </c>
    </row>
    <row r="5" spans="1:16">
      <c r="A5" s="1" t="s">
        <v>114</v>
      </c>
      <c r="I5">
        <v>17100</v>
      </c>
      <c r="J5">
        <f>SUM(C5:I5)</f>
        <v>17100</v>
      </c>
      <c r="M5">
        <v>3728</v>
      </c>
      <c r="N5">
        <v>14853</v>
      </c>
      <c r="P5">
        <v>52420</v>
      </c>
    </row>
    <row r="6" spans="1:16">
      <c r="A6" s="1" t="s">
        <v>115</v>
      </c>
      <c r="I6">
        <v>47107</v>
      </c>
      <c r="J6">
        <f>SUM(C6:I6)</f>
        <v>47107</v>
      </c>
      <c r="M6">
        <v>7771</v>
      </c>
      <c r="N6">
        <v>11130</v>
      </c>
      <c r="P6">
        <v>38047</v>
      </c>
    </row>
    <row r="7" spans="1:16">
      <c r="M7">
        <v>9341</v>
      </c>
      <c r="N7">
        <v>14539</v>
      </c>
      <c r="P7">
        <v>62680</v>
      </c>
    </row>
    <row r="8" spans="1:16">
      <c r="A8" s="1" t="s">
        <v>117</v>
      </c>
      <c r="C8">
        <f>SUM(C2:C6)+L13/6</f>
        <v>40518.833333333328</v>
      </c>
      <c r="D8">
        <f>SUM(D2:D6)+L13/6</f>
        <v>38338.833333333328</v>
      </c>
      <c r="E8">
        <f>SUM(E2:E6)+L13/6</f>
        <v>40817.833333333328</v>
      </c>
      <c r="F8">
        <f>SUM(F2:F6)+L13/6</f>
        <v>34219.833333333328</v>
      </c>
      <c r="G8">
        <f>SUM(G2:G6)+L13/6</f>
        <v>34295.833333333328</v>
      </c>
      <c r="H8">
        <f>SUM(H2:H6)+L13/6</f>
        <v>29162.833333333332</v>
      </c>
      <c r="J8">
        <f>SUM(C8:I8)</f>
        <v>217353.99999999997</v>
      </c>
      <c r="L8">
        <v>52420</v>
      </c>
      <c r="M8">
        <v>8034</v>
      </c>
      <c r="N8">
        <v>6748</v>
      </c>
      <c r="P8">
        <v>17100</v>
      </c>
    </row>
    <row r="9" spans="1:16">
      <c r="A9" s="1" t="s">
        <v>118</v>
      </c>
      <c r="C9">
        <v>40519</v>
      </c>
      <c r="D9">
        <v>38339</v>
      </c>
      <c r="E9">
        <v>40818</v>
      </c>
      <c r="F9">
        <v>34220</v>
      </c>
      <c r="G9">
        <v>34296</v>
      </c>
      <c r="H9">
        <v>29162</v>
      </c>
      <c r="J9">
        <f>SUM(C9:H9)</f>
        <v>217354</v>
      </c>
      <c r="L9">
        <v>17100</v>
      </c>
      <c r="M9">
        <v>5428</v>
      </c>
      <c r="N9">
        <v>9430</v>
      </c>
      <c r="P9">
        <v>47107</v>
      </c>
    </row>
    <row r="10" spans="1:16">
      <c r="L10">
        <v>47107</v>
      </c>
      <c r="M10">
        <v>3745</v>
      </c>
      <c r="N10">
        <v>5980</v>
      </c>
    </row>
    <row r="13" spans="1:16">
      <c r="L13">
        <f>SUM(L8:L10)</f>
        <v>116627</v>
      </c>
      <c r="M13">
        <f>SUM(M5:M10)</f>
        <v>38047</v>
      </c>
      <c r="N13">
        <f>SUM(N5:N10)</f>
        <v>62680</v>
      </c>
      <c r="P13">
        <f>SUM(P5:P10)</f>
        <v>217354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住宿</vt:lpstr>
      <vt:lpstr>餐饮</vt:lpstr>
      <vt:lpstr>交通</vt:lpstr>
      <vt:lpstr>设备</vt:lpstr>
      <vt:lpstr>补票</vt:lpstr>
      <vt:lpstr>汇总</vt:lpstr>
      <vt:lpstr>汇总2</vt:lpstr>
      <vt:lpstr>报表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2018-06-13T15:05:05Z</dcterms:modified>
</cp:coreProperties>
</file>