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/>
  </bookViews>
  <sheets>
    <sheet name="1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/>
  <c r="H4" s="1"/>
  <c r="H5" s="1"/>
  <c r="H6" s="1"/>
  <c r="C33" i="5" l="1"/>
  <c r="C32"/>
  <c r="B29"/>
  <c r="B28"/>
  <c r="C34" l="1"/>
  <c r="B34"/>
  <c r="F22" l="1"/>
  <c r="G22" l="1"/>
  <c r="C46" i="4"/>
  <c r="C45"/>
  <c r="C44"/>
  <c r="B42"/>
  <c r="B41"/>
  <c r="C47"/>
  <c r="G35"/>
  <c r="F35"/>
  <c r="C36" i="2"/>
  <c r="C37"/>
  <c r="C47" i="3"/>
  <c r="C50" s="1"/>
  <c r="C49"/>
  <c r="C48"/>
  <c r="C46"/>
  <c r="B50"/>
  <c r="B40" i="2"/>
  <c r="C38"/>
  <c r="C25" i="1"/>
  <c r="B25"/>
  <c r="F28" i="2"/>
  <c r="G28"/>
  <c r="H28"/>
  <c r="G37" i="3"/>
  <c r="H37" s="1"/>
  <c r="F37"/>
  <c r="F12" i="1"/>
  <c r="G12"/>
  <c r="H12" l="1"/>
  <c r="H13" s="1"/>
  <c r="H2" i="2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2" i="5"/>
  <c r="B47" i="4"/>
  <c r="H35"/>
  <c r="C40" i="2"/>
  <c r="H29" l="1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  <c r="H2" i="4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6" l="1"/>
  <c r="H2" i="5" s="1"/>
  <c r="H23" s="1"/>
  <c r="H3" l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</calcChain>
</file>

<file path=xl/sharedStrings.xml><?xml version="1.0" encoding="utf-8"?>
<sst xmlns="http://schemas.openxmlformats.org/spreadsheetml/2006/main" count="497" uniqueCount="291">
  <si>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</si>
  <si>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</si>
  <si>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</si>
  <si>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</si>
  <si>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</si>
  <si>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</si>
  <si>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</si>
  <si>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</si>
  <si>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</si>
  <si>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</si>
  <si>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</si>
  <si>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李响</t>
    <phoneticPr fontId="1" type="noConversion"/>
  </si>
  <si>
    <t>卢安</t>
    <phoneticPr fontId="1" type="noConversion"/>
  </si>
  <si>
    <t>邢颖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</si>
  <si>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</si>
  <si>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</si>
  <si>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</si>
  <si>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</si>
  <si>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</si>
  <si>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</si>
  <si>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</si>
  <si>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</si>
  <si>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</si>
  <si>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</si>
  <si>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</si>
  <si>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</si>
  <si>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</si>
  <si>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</si>
  <si>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</si>
  <si>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</si>
  <si>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</si>
  <si>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</si>
  <si>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</si>
  <si>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</si>
  <si>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</si>
  <si>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</si>
  <si>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</si>
  <si>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</si>
  <si>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</si>
  <si>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</si>
  <si>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</si>
  <si>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</si>
  <si>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</si>
  <si>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</si>
  <si>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</si>
  <si>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</si>
  <si>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</si>
  <si>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</si>
  <si>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</si>
  <si>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</si>
  <si>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</si>
  <si>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</si>
  <si>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</si>
  <si>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</si>
  <si>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</si>
  <si>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</si>
  <si>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</si>
  <si>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</si>
  <si>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</si>
  <si>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</si>
  <si>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</si>
  <si>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</si>
  <si>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</si>
  <si>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</si>
  <si>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</si>
  <si>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</si>
  <si>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</si>
  <si>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</si>
  <si>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</si>
  <si>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</si>
  <si>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</si>
  <si>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</si>
  <si>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</si>
  <si>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</si>
  <si>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</si>
  <si>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</si>
  <si>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</si>
  <si>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</si>
  <si>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</si>
  <si>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</si>
  <si>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</si>
  <si>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</si>
  <si>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</si>
  <si>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</si>
  <si>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</si>
  <si>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</si>
  <si>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</si>
  <si>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</si>
  <si>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</si>
  <si>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</si>
  <si>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</si>
  <si>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</si>
  <si>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</si>
  <si>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</si>
  <si>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</si>
  <si>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</si>
  <si>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</si>
  <si>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</si>
  <si>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</si>
  <si>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</si>
  <si>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</si>
  <si>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</si>
  <si>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</si>
  <si>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</si>
  <si>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</si>
  <si>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</si>
  <si>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</si>
  <si>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</si>
  <si>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</si>
  <si>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</si>
  <si>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</si>
  <si>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</si>
  <si>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</si>
  <si>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</si>
  <si>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</si>
  <si>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</si>
  <si>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</si>
  <si>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</si>
  <si>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</si>
  <si>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</si>
  <si>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</si>
  <si>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</si>
  <si>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</si>
  <si>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</si>
  <si>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</si>
  <si>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</si>
  <si>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</si>
  <si>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</si>
  <si>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</si>
  <si>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</si>
  <si>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</si>
  <si>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</si>
  <si>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</si>
  <si>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</si>
  <si>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</si>
  <si>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</si>
  <si>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</si>
  <si>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</si>
  <si>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</si>
  <si>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</si>
  <si>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</si>
  <si>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</si>
  <si>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</si>
  <si>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</si>
  <si>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</si>
  <si>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</si>
  <si>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</si>
  <si>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</si>
  <si>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</si>
  <si>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</si>
  <si>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</si>
  <si>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</si>
  <si>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</si>
  <si>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</si>
  <si>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</si>
  <si>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</si>
  <si>
    <t>卢安</t>
    <phoneticPr fontId="1" type="noConversion"/>
  </si>
  <si>
    <t>日常</t>
    <phoneticPr fontId="1" type="noConversion"/>
  </si>
  <si>
    <t>霸王餐费用</t>
    <phoneticPr fontId="1" type="noConversion"/>
  </si>
  <si>
    <t>邢颖</t>
    <phoneticPr fontId="1" type="noConversion"/>
  </si>
  <si>
    <t>日常</t>
    <phoneticPr fontId="1" type="noConversion"/>
  </si>
  <si>
    <t>大床退款</t>
    <phoneticPr fontId="1" type="noConversion"/>
  </si>
  <si>
    <t>入181101</t>
    <phoneticPr fontId="1" type="noConversion"/>
  </si>
  <si>
    <t>重新购买大床</t>
    <phoneticPr fontId="1" type="noConversion"/>
  </si>
  <si>
    <t>退款</t>
    <phoneticPr fontId="1" type="noConversion"/>
  </si>
  <si>
    <r>
      <t>1,</t>
    </r>
    <r>
      <rPr>
        <sz val="11"/>
        <color theme="1"/>
        <rFont val="宋体"/>
        <family val="3"/>
        <charset val="134"/>
      </rPr>
      <t>大床</t>
    </r>
    <r>
      <rPr>
        <sz val="11"/>
        <color theme="1"/>
        <rFont val="Tahoma"/>
        <family val="2"/>
        <charset val="134"/>
      </rPr>
      <t>1200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，拆装费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，搬运费</t>
    </r>
    <r>
      <rPr>
        <sz val="11"/>
        <color theme="1"/>
        <rFont val="Tahoma"/>
        <family val="2"/>
        <charset val="134"/>
      </rPr>
      <t>180</t>
    </r>
    <phoneticPr fontId="1" type="noConversion"/>
  </si>
  <si>
    <t>长期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</si>
  <si>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</si>
  <si>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</si>
  <si>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</si>
  <si>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日常</t>
    <phoneticPr fontId="1" type="noConversion"/>
  </si>
  <si>
    <t>多项开支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</si>
  <si>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，小广告劳务</t>
    </r>
    <r>
      <rPr>
        <sz val="11"/>
        <color theme="1"/>
        <rFont val="Tahoma"/>
        <family val="2"/>
        <charset val="134"/>
      </rPr>
      <t>400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，推荐剧本</t>
    </r>
    <r>
      <rPr>
        <sz val="11"/>
        <color theme="1"/>
        <rFont val="Tahoma"/>
        <family val="2"/>
        <charset val="134"/>
      </rPr>
      <t>823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55</t>
    </r>
    <phoneticPr fontId="1" type="noConversion"/>
  </si>
  <si>
    <t>史哲</t>
    <phoneticPr fontId="1" type="noConversion"/>
  </si>
  <si>
    <t>日常</t>
    <phoneticPr fontId="1" type="noConversion"/>
  </si>
  <si>
    <t>电费</t>
    <phoneticPr fontId="1" type="noConversion"/>
  </si>
  <si>
    <t>预付电费500</t>
    <phoneticPr fontId="1" type="noConversion"/>
  </si>
  <si>
    <t>卢安</t>
    <phoneticPr fontId="1" type="noConversion"/>
  </si>
  <si>
    <t>主营</t>
    <phoneticPr fontId="1" type="noConversion"/>
  </si>
  <si>
    <t>线上平台结款预订</t>
    <phoneticPr fontId="1" type="noConversion"/>
  </si>
  <si>
    <t>入181102</t>
    <phoneticPr fontId="1" type="noConversion"/>
  </si>
  <si>
    <t>入181103</t>
    <phoneticPr fontId="1" type="noConversion"/>
  </si>
  <si>
    <t>线上平台结款团购</t>
    <phoneticPr fontId="1" type="noConversion"/>
  </si>
  <si>
    <t>史哲</t>
    <phoneticPr fontId="1" type="noConversion"/>
  </si>
  <si>
    <t>长期</t>
    <phoneticPr fontId="1" type="noConversion"/>
  </si>
  <si>
    <t>购买推理本及霸王餐</t>
    <phoneticPr fontId="1" type="noConversion"/>
  </si>
  <si>
    <t>邢颖</t>
    <phoneticPr fontId="1" type="noConversion"/>
  </si>
  <si>
    <t>人员</t>
    <phoneticPr fontId="1" type="noConversion"/>
  </si>
  <si>
    <t>2位店长劳务结款</t>
    <phoneticPr fontId="1" type="noConversion"/>
  </si>
  <si>
    <t>每人15天，按半月结算3200，另增加1天400</t>
    <phoneticPr fontId="1" type="noConversion"/>
  </si>
  <si>
    <t>日常</t>
    <phoneticPr fontId="1" type="noConversion"/>
  </si>
  <si>
    <t>多项开支</t>
    <phoneticPr fontId="1" type="noConversion"/>
  </si>
  <si>
    <t>霸王餐和书本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</si>
  <si>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，霸王餐</t>
    </r>
    <r>
      <rPr>
        <sz val="11"/>
        <color theme="1"/>
        <rFont val="Tahoma"/>
        <family val="2"/>
        <charset val="134"/>
      </rPr>
      <t>725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，书本</t>
    </r>
    <r>
      <rPr>
        <sz val="11"/>
        <color theme="1"/>
        <rFont val="Tahoma"/>
        <family val="2"/>
        <charset val="134"/>
      </rPr>
      <t>15</t>
    </r>
    <phoneticPr fontId="1" type="noConversion"/>
  </si>
  <si>
    <t>李响</t>
    <phoneticPr fontId="1" type="noConversion"/>
  </si>
  <si>
    <t>长期</t>
    <phoneticPr fontId="1" type="noConversion"/>
  </si>
  <si>
    <t>音箱装修见附件</t>
    <phoneticPr fontId="1" type="noConversion"/>
  </si>
  <si>
    <t>音箱布线及灯具</t>
    <phoneticPr fontId="1" type="noConversion"/>
  </si>
  <si>
    <t>霸王餐</t>
    <phoneticPr fontId="1" type="noConversion"/>
  </si>
  <si>
    <t>1五人725,2一人145</t>
    <phoneticPr fontId="1" type="noConversion"/>
  </si>
  <si>
    <t>铁笼子的运费</t>
    <phoneticPr fontId="1" type="noConversion"/>
  </si>
  <si>
    <t>笼子的运费</t>
    <phoneticPr fontId="1" type="noConversion"/>
  </si>
  <si>
    <t>笼子的上楼费</t>
    <phoneticPr fontId="1" type="noConversion"/>
  </si>
  <si>
    <t>上楼费</t>
    <phoneticPr fontId="1" type="noConversion"/>
  </si>
  <si>
    <t>一人霸王餐</t>
    <phoneticPr fontId="1" type="noConversion"/>
  </si>
  <si>
    <t>史哲</t>
    <phoneticPr fontId="1" type="noConversion"/>
  </si>
  <si>
    <t>日常</t>
    <phoneticPr fontId="1" type="noConversion"/>
  </si>
  <si>
    <t>保洁费和员工餐</t>
    <phoneticPr fontId="1" type="noConversion"/>
  </si>
  <si>
    <t>1，保洁费700；2，员工餐215</t>
    <phoneticPr fontId="1" type="noConversion"/>
  </si>
  <si>
    <t>邢颖</t>
    <phoneticPr fontId="1" type="noConversion"/>
  </si>
  <si>
    <t>人员</t>
    <phoneticPr fontId="1" type="noConversion"/>
  </si>
  <si>
    <t>配钥匙和小潘劳务</t>
    <phoneticPr fontId="1" type="noConversion"/>
  </si>
  <si>
    <t>1，配钥匙100；2，小潘店长劳务1750</t>
    <phoneticPr fontId="1" type="noConversion"/>
  </si>
  <si>
    <t>零食费用和霸王餐</t>
    <phoneticPr fontId="1" type="noConversion"/>
  </si>
  <si>
    <t>见明细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</si>
  <si>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</si>
  <si>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</si>
  <si>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</si>
  <si>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入181104</t>
    <phoneticPr fontId="1" type="noConversion"/>
  </si>
  <si>
    <t>预订收入</t>
    <phoneticPr fontId="1" type="noConversion"/>
  </si>
  <si>
    <t>入181105</t>
    <phoneticPr fontId="1" type="noConversion"/>
  </si>
  <si>
    <t>邢颖</t>
    <phoneticPr fontId="1" type="noConversion"/>
  </si>
  <si>
    <t>日常</t>
    <phoneticPr fontId="1" type="noConversion"/>
  </si>
  <si>
    <t>道具购买和霸王餐</t>
    <phoneticPr fontId="1" type="noConversion"/>
  </si>
  <si>
    <t>邢颖</t>
    <phoneticPr fontId="1" type="noConversion"/>
  </si>
  <si>
    <t>零散物品及劳务</t>
    <phoneticPr fontId="1" type="noConversion"/>
  </si>
  <si>
    <t>1,胶水27.6；2，婷婷劳务</t>
    <phoneticPr fontId="1" type="noConversion"/>
  </si>
  <si>
    <t>人员</t>
    <phoneticPr fontId="1" type="noConversion"/>
  </si>
  <si>
    <t>单位工资支出</t>
    <phoneticPr fontId="1" type="noConversion"/>
  </si>
  <si>
    <t>卢安</t>
    <phoneticPr fontId="1" type="noConversion"/>
  </si>
  <si>
    <t xml:space="preserve">主营 </t>
    <phoneticPr fontId="1" type="noConversion"/>
  </si>
  <si>
    <t>微信支付</t>
    <phoneticPr fontId="1" type="noConversion"/>
  </si>
  <si>
    <t>入181106</t>
    <phoneticPr fontId="1" type="noConversion"/>
  </si>
  <si>
    <t>本月微信扫码支付，扣除手续费</t>
    <phoneticPr fontId="1" type="noConversion"/>
  </si>
  <si>
    <t>邢颖</t>
    <phoneticPr fontId="1" type="noConversion"/>
  </si>
  <si>
    <t>日常</t>
    <phoneticPr fontId="1" type="noConversion"/>
  </si>
  <si>
    <t>购买零食和兼职员工劳务</t>
    <phoneticPr fontId="1" type="noConversion"/>
  </si>
  <si>
    <t>期末余额</t>
    <phoneticPr fontId="1" type="noConversion"/>
  </si>
  <si>
    <t>李响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</si>
  <si>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</si>
  <si>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</si>
  <si>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</si>
  <si>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入181201</t>
    <phoneticPr fontId="1" type="noConversion"/>
  </si>
  <si>
    <t>预订收入</t>
    <phoneticPr fontId="1" type="noConversion"/>
  </si>
  <si>
    <t>入181202</t>
    <phoneticPr fontId="1" type="noConversion"/>
  </si>
  <si>
    <t>李响</t>
    <phoneticPr fontId="1" type="noConversion"/>
  </si>
  <si>
    <t>日常</t>
    <phoneticPr fontId="1" type="noConversion"/>
  </si>
  <si>
    <t>打印机墨水</t>
    <phoneticPr fontId="1" type="noConversion"/>
  </si>
  <si>
    <t>邢颖</t>
    <phoneticPr fontId="1" type="noConversion"/>
  </si>
  <si>
    <t>人员</t>
    <phoneticPr fontId="1" type="noConversion"/>
  </si>
  <si>
    <t>兼职店长劳务</t>
    <phoneticPr fontId="1" type="noConversion"/>
  </si>
  <si>
    <t>霸王餐和门店维护</t>
    <phoneticPr fontId="1" type="noConversion"/>
  </si>
  <si>
    <t>店长劳务和门店维护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</si>
  <si>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，店长劳务</t>
    </r>
    <r>
      <rPr>
        <sz val="11"/>
        <color theme="1"/>
        <rFont val="Tahoma"/>
        <family val="2"/>
        <charset val="134"/>
      </rPr>
      <t>100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，锁具</t>
    </r>
    <r>
      <rPr>
        <sz val="11"/>
        <color theme="1"/>
        <rFont val="Tahoma"/>
        <family val="2"/>
        <charset val="134"/>
      </rPr>
      <t>18.6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，地垫</t>
    </r>
    <r>
      <rPr>
        <sz val="11"/>
        <color theme="1"/>
        <rFont val="Tahoma"/>
        <family val="2"/>
        <charset val="134"/>
      </rPr>
      <t>275.1</t>
    </r>
    <phoneticPr fontId="1" type="noConversion"/>
  </si>
  <si>
    <t>团购和预订收入</t>
    <phoneticPr fontId="1" type="noConversion"/>
  </si>
  <si>
    <t>入181203</t>
    <phoneticPr fontId="1" type="noConversion"/>
  </si>
  <si>
    <t>非主营</t>
    <phoneticPr fontId="1" type="noConversion"/>
  </si>
  <si>
    <t>利息收入</t>
    <phoneticPr fontId="1" type="noConversion"/>
  </si>
  <si>
    <t>无</t>
    <phoneticPr fontId="1" type="noConversion"/>
  </si>
  <si>
    <t>日常</t>
    <phoneticPr fontId="1" type="noConversion"/>
  </si>
  <si>
    <t>纸杯和卫生纸</t>
    <phoneticPr fontId="1" type="noConversion"/>
  </si>
  <si>
    <t>史哲</t>
    <phoneticPr fontId="1" type="noConversion"/>
  </si>
  <si>
    <t>日常</t>
    <phoneticPr fontId="1" type="noConversion"/>
  </si>
  <si>
    <t>见明细</t>
    <phoneticPr fontId="1" type="noConversion"/>
  </si>
  <si>
    <t>员工餐和紫藤剧本</t>
    <phoneticPr fontId="1" type="noConversion"/>
  </si>
  <si>
    <t>零食补充</t>
    <phoneticPr fontId="1" type="noConversion"/>
  </si>
  <si>
    <t>买扑克牌</t>
    <phoneticPr fontId="1" type="noConversion"/>
  </si>
  <si>
    <t>卢安</t>
    <phoneticPr fontId="1" type="noConversion"/>
  </si>
  <si>
    <t>人员</t>
    <phoneticPr fontId="1" type="noConversion"/>
  </si>
  <si>
    <t>12月员工工资</t>
    <phoneticPr fontId="1" type="noConversion"/>
  </si>
  <si>
    <t>1，一人申报3500，单位支出4761.96，见工资表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</si>
  <si>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，一人申报</t>
    </r>
    <r>
      <rPr>
        <sz val="11"/>
        <color theme="1"/>
        <rFont val="Tahoma"/>
        <family val="2"/>
        <charset val="134"/>
      </rPr>
      <t>3500</t>
    </r>
    <r>
      <rPr>
        <sz val="11"/>
        <color theme="1"/>
        <rFont val="宋体"/>
        <family val="3"/>
        <charset val="134"/>
      </rPr>
      <t>，单位支出</t>
    </r>
    <r>
      <rPr>
        <sz val="11"/>
        <color theme="1"/>
        <rFont val="Tahoma"/>
        <family val="2"/>
        <charset val="134"/>
      </rPr>
      <t>4761.96</t>
    </r>
    <r>
      <rPr>
        <sz val="11"/>
        <color theme="1"/>
        <rFont val="宋体"/>
        <family val="3"/>
        <charset val="134"/>
      </rPr>
      <t>，见工资表</t>
    </r>
  </si>
  <si>
    <t>12月微信支付收入</t>
    <phoneticPr fontId="1" type="noConversion"/>
  </si>
  <si>
    <t>入181204</t>
    <phoneticPr fontId="1" type="noConversion"/>
  </si>
  <si>
    <t>人员</t>
    <phoneticPr fontId="1" type="noConversion"/>
  </si>
  <si>
    <t>兼职店长劳务及奖金</t>
    <phoneticPr fontId="1" type="noConversion"/>
  </si>
  <si>
    <t>武翰文</t>
    <phoneticPr fontId="1" type="noConversion"/>
  </si>
  <si>
    <t>日常</t>
    <phoneticPr fontId="1" type="noConversion"/>
  </si>
  <si>
    <t>主营</t>
    <phoneticPr fontId="1" type="noConversion"/>
  </si>
  <si>
    <t>客户预订退款</t>
    <phoneticPr fontId="1" type="noConversion"/>
  </si>
  <si>
    <t>邢颖</t>
    <phoneticPr fontId="1" type="noConversion"/>
  </si>
  <si>
    <t>采购零食和卫生纸</t>
    <phoneticPr fontId="1" type="noConversion"/>
  </si>
  <si>
    <t>卢安</t>
    <phoneticPr fontId="1" type="noConversion"/>
  </si>
  <si>
    <t>主营</t>
    <phoneticPr fontId="1" type="noConversion"/>
  </si>
  <si>
    <t>预订和团购回款</t>
    <phoneticPr fontId="1" type="noConversion"/>
  </si>
  <si>
    <t>入190101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</si>
  <si>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，预订</t>
    </r>
    <r>
      <rPr>
        <sz val="11"/>
        <color theme="1"/>
        <rFont val="Tahoma"/>
        <family val="2"/>
        <charset val="134"/>
      </rPr>
      <t>15936.48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，团购</t>
    </r>
    <r>
      <rPr>
        <sz val="11"/>
        <color theme="1"/>
        <rFont val="Tahoma"/>
        <family val="2"/>
        <charset val="134"/>
      </rPr>
      <t>3369.49</t>
    </r>
    <phoneticPr fontId="1" type="noConversion"/>
  </si>
  <si>
    <t>史哲</t>
    <phoneticPr fontId="1" type="noConversion"/>
  </si>
  <si>
    <t>日常</t>
    <phoneticPr fontId="1" type="noConversion"/>
  </si>
  <si>
    <t>水电费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</si>
  <si>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，电费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240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电费返</t>
    </r>
    <r>
      <rPr>
        <sz val="11"/>
        <color theme="1"/>
        <rFont val="Tahoma"/>
        <family val="2"/>
        <charset val="134"/>
      </rPr>
      <t>0.12</t>
    </r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</si>
</sst>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  <font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  <xf numFmtId="7" fontId="5" fillId="0" borderId="0" xfId="0" applyNumberFormat="1" applyFon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zoomScale="130" zoomScaleNormal="130" workbookViewId="0">
      <pane ySplit="1" topLeftCell="A2" activePane="bottomLeft" state="frozen"/>
      <selection pane="bottomLeft" activeCell="I10" sqref="I10"/>
    </sheetView>
  </sheetViews>
  <sheetFormatPr defaultColWidth="8.875" defaultRowHeight="14.25"/>
  <cols>
    <col min="1" max="1" width="9.5" bestFit="1" customWidth="1"/>
    <col min="4" max="4" width="24.875" customWidth="1"/>
    <col min="6" max="6" width="10.875" style="7" bestFit="1" customWidth="1"/>
    <col min="7" max="7" width="9.75" style="7" bestFit="1" customWidth="1"/>
    <col min="8" max="8" width="11.875" style="7" bestFit="1" customWidth="1"/>
    <col min="9" max="9" width="29.5" customWidth="1"/>
  </cols>
  <sheetData>
    <row r="1" spans="1:9">
      <c r="A1" s="1" t="s">
        <v>0</v>
      </c>
      <c r="B1" s="1" t="s">
        <v>2</v>
      </c>
      <c r="C1" s="1" t="s">
        <v>133</v>
      </c>
      <c r="D1" s="1" t="s">
        <v>3</v>
      </c>
      <c r="E1" s="1" t="s">
        <v>4</v>
      </c>
      <c r="F1" s="6" t="s">
        <v>5</v>
      </c>
      <c r="G1" s="6" t="s">
        <v>6</v>
      </c>
      <c r="H1" s="6" t="s">
        <v>16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7">
        <v>287234.12</v>
      </c>
    </row>
    <row r="3" spans="1:9">
      <c r="A3">
        <v>20190102</v>
      </c>
      <c r="B3" s="1" t="s">
        <v>276</v>
      </c>
      <c r="C3" s="1" t="s">
        <v>278</v>
      </c>
      <c r="D3" s="1" t="s">
        <v>279</v>
      </c>
      <c r="E3">
        <v>190101</v>
      </c>
      <c r="F3" s="8">
        <v>-1488</v>
      </c>
      <c r="H3" s="7">
        <f>H2+F3-G3</f>
        <v>285746.12</v>
      </c>
    </row>
    <row r="4" spans="1:9">
      <c r="A4">
        <v>20190102</v>
      </c>
      <c r="B4" s="1" t="s">
        <v>280</v>
      </c>
      <c r="C4" s="1" t="s">
        <v>277</v>
      </c>
      <c r="D4" s="1" t="s">
        <v>281</v>
      </c>
      <c r="E4">
        <v>190102</v>
      </c>
      <c r="G4" s="7">
        <v>122.6</v>
      </c>
      <c r="H4" s="7">
        <f>H3+F4-G4</f>
        <v>285623.52</v>
      </c>
    </row>
    <row r="5" spans="1:9">
      <c r="A5">
        <v>20190104</v>
      </c>
      <c r="B5" s="1" t="s">
        <v>282</v>
      </c>
      <c r="C5" s="1" t="s">
        <v>283</v>
      </c>
      <c r="D5" s="1" t="s">
        <v>284</v>
      </c>
      <c r="E5" s="1" t="s">
        <v>285</v>
      </c>
      <c r="F5" s="7">
        <v>19305.97</v>
      </c>
      <c r="H5" s="7">
        <f>H4+F5-G5</f>
        <v>304929.49</v>
      </c>
      <c r="I5" t="s">
        <v>286</v>
      </c>
    </row>
    <row r="6" spans="1:9">
      <c r="A6">
        <v>20190104</v>
      </c>
      <c r="B6" s="1" t="s">
        <v>287</v>
      </c>
      <c r="C6" s="1" t="s">
        <v>288</v>
      </c>
      <c r="D6" s="1" t="s">
        <v>289</v>
      </c>
      <c r="E6">
        <v>190103</v>
      </c>
      <c r="G6" s="7">
        <v>739.88</v>
      </c>
      <c r="H6" s="7">
        <f>H5+F6-G6</f>
        <v>304189.61</v>
      </c>
      <c r="I6" t="s">
        <v>290</v>
      </c>
    </row>
    <row r="7" spans="1:9">
      <c r="B7" s="1"/>
      <c r="C7" s="1"/>
      <c r="D7" s="1"/>
      <c r="I7" s="5"/>
    </row>
    <row r="8" spans="1:9">
      <c r="B8" s="1"/>
      <c r="C8" s="1"/>
      <c r="D8" s="1"/>
    </row>
    <row r="9" spans="1:9">
      <c r="B9" s="1"/>
      <c r="C9" s="1"/>
      <c r="D9" s="1"/>
    </row>
    <row r="10" spans="1:9">
      <c r="B10" s="1"/>
      <c r="C10" s="1"/>
      <c r="D10" s="1"/>
    </row>
    <row r="12" spans="1:9">
      <c r="A12" s="1" t="s">
        <v>14</v>
      </c>
      <c r="D12" s="1"/>
      <c r="F12" s="7">
        <f>SUM(F3:F10)</f>
        <v>17817.97</v>
      </c>
      <c r="G12" s="7">
        <f>SUM(G3:G10)</f>
        <v>862.48</v>
      </c>
      <c r="H12" s="7">
        <f>F12-G12</f>
        <v>16955.490000000002</v>
      </c>
    </row>
    <row r="13" spans="1:9">
      <c r="A13" s="1" t="s">
        <v>15</v>
      </c>
      <c r="H13" s="7">
        <f>H2+H12</f>
        <v>304189.61</v>
      </c>
    </row>
    <row r="17" spans="1:3">
      <c r="B17" s="1" t="s">
        <v>148</v>
      </c>
      <c r="C17" s="1" t="s">
        <v>149</v>
      </c>
    </row>
    <row r="18" spans="1:3">
      <c r="A18" s="1" t="s">
        <v>140</v>
      </c>
    </row>
    <row r="19" spans="1:3">
      <c r="A19" s="1" t="s">
        <v>141</v>
      </c>
    </row>
    <row r="20" spans="1:3">
      <c r="A20" s="1" t="s">
        <v>142</v>
      </c>
    </row>
    <row r="21" spans="1:3">
      <c r="A21" s="1" t="s">
        <v>143</v>
      </c>
    </row>
    <row r="22" spans="1:3">
      <c r="A22" s="1" t="s">
        <v>144</v>
      </c>
    </row>
    <row r="23" spans="1:3">
      <c r="A23" s="1" t="s">
        <v>145</v>
      </c>
    </row>
    <row r="24" spans="1:3">
      <c r="A24" s="1" t="s">
        <v>146</v>
      </c>
    </row>
    <row r="25" spans="1:3">
      <c r="A25" s="1" t="s">
        <v>147</v>
      </c>
      <c r="B25">
        <f>SUM(B18:B20)</f>
        <v>0</v>
      </c>
      <c r="C25">
        <f>SUM(C21:C24)</f>
        <v>0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133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16</v>
      </c>
      <c r="I1" s="1" t="s">
        <v>7</v>
      </c>
      <c r="J1" s="1" t="s">
        <v>49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'1月明细账'!H13</f>
        <v>304189.61</v>
      </c>
    </row>
    <row r="3" spans="1:10">
      <c r="A3">
        <v>180902</v>
      </c>
      <c r="B3" s="1" t="s">
        <v>17</v>
      </c>
      <c r="C3" s="1" t="s">
        <v>136</v>
      </c>
      <c r="D3" t="s">
        <v>18</v>
      </c>
      <c r="E3">
        <v>180901</v>
      </c>
      <c r="G3" s="7">
        <v>106</v>
      </c>
      <c r="H3" s="3">
        <f t="shared" ref="H3:H22" si="0">H2-G3+F3</f>
        <v>304083.61</v>
      </c>
    </row>
    <row r="4" spans="1:10">
      <c r="A4">
        <v>180904</v>
      </c>
      <c r="B4" s="1" t="s">
        <v>19</v>
      </c>
      <c r="C4" s="1" t="s">
        <v>134</v>
      </c>
      <c r="D4" s="1" t="s">
        <v>20</v>
      </c>
      <c r="E4" t="s">
        <v>21</v>
      </c>
      <c r="F4" s="7">
        <v>100000</v>
      </c>
      <c r="H4" s="3">
        <f t="shared" si="0"/>
        <v>404083.61</v>
      </c>
    </row>
    <row r="5" spans="1:10">
      <c r="A5">
        <v>180904</v>
      </c>
      <c r="B5" s="1" t="s">
        <v>22</v>
      </c>
      <c r="C5" s="1" t="s">
        <v>134</v>
      </c>
      <c r="D5" s="1" t="s">
        <v>23</v>
      </c>
      <c r="E5" t="s">
        <v>24</v>
      </c>
      <c r="F5" s="7">
        <v>50000</v>
      </c>
      <c r="H5" s="3">
        <f t="shared" si="0"/>
        <v>454083.61</v>
      </c>
    </row>
    <row r="6" spans="1:10">
      <c r="A6">
        <v>180905</v>
      </c>
      <c r="B6" s="1" t="s">
        <v>25</v>
      </c>
      <c r="C6" s="1" t="s">
        <v>134</v>
      </c>
      <c r="D6" s="1" t="s">
        <v>26</v>
      </c>
      <c r="E6" t="s">
        <v>27</v>
      </c>
      <c r="F6" s="7">
        <v>100000</v>
      </c>
      <c r="H6" s="3">
        <f t="shared" si="0"/>
        <v>554083.61</v>
      </c>
    </row>
    <row r="7" spans="1:10">
      <c r="A7">
        <v>180908</v>
      </c>
      <c r="B7" s="1" t="s">
        <v>28</v>
      </c>
      <c r="C7" s="1" t="s">
        <v>134</v>
      </c>
      <c r="D7" s="1" t="s">
        <v>29</v>
      </c>
      <c r="E7" t="s">
        <v>30</v>
      </c>
      <c r="F7" s="7">
        <v>50000</v>
      </c>
      <c r="H7" s="3">
        <f t="shared" si="0"/>
        <v>604083.61</v>
      </c>
    </row>
    <row r="8" spans="1:10">
      <c r="A8">
        <v>180921</v>
      </c>
      <c r="B8" s="1" t="s">
        <v>31</v>
      </c>
      <c r="C8" s="1" t="s">
        <v>137</v>
      </c>
      <c r="D8" s="1" t="s">
        <v>32</v>
      </c>
      <c r="E8" s="1" t="s">
        <v>33</v>
      </c>
      <c r="F8" s="7">
        <v>127.12</v>
      </c>
      <c r="H8" s="3">
        <f t="shared" si="0"/>
        <v>604210.73</v>
      </c>
    </row>
    <row r="9" spans="1:10" ht="30" customHeight="1">
      <c r="A9">
        <v>180923</v>
      </c>
      <c r="B9" s="1" t="s">
        <v>34</v>
      </c>
      <c r="C9" s="1" t="s">
        <v>135</v>
      </c>
      <c r="D9" s="1" t="s">
        <v>35</v>
      </c>
      <c r="E9">
        <v>180902</v>
      </c>
      <c r="G9" s="7">
        <v>122500</v>
      </c>
      <c r="H9" s="3">
        <f t="shared" si="0"/>
        <v>481710.73</v>
      </c>
      <c r="I9" s="4" t="s">
        <v>36</v>
      </c>
      <c r="J9" s="1" t="s">
        <v>50</v>
      </c>
    </row>
    <row r="10" spans="1:10">
      <c r="A10">
        <v>180925</v>
      </c>
      <c r="B10" s="1" t="s">
        <v>37</v>
      </c>
      <c r="C10" s="1" t="s">
        <v>135</v>
      </c>
      <c r="D10" s="1" t="s">
        <v>38</v>
      </c>
      <c r="E10">
        <v>180903</v>
      </c>
      <c r="G10" s="7">
        <v>600</v>
      </c>
      <c r="H10" s="3">
        <f t="shared" si="0"/>
        <v>481110.73</v>
      </c>
    </row>
    <row r="11" spans="1:10">
      <c r="A11">
        <v>180925</v>
      </c>
      <c r="B11" s="1" t="s">
        <v>37</v>
      </c>
      <c r="C11" s="1" t="s">
        <v>135</v>
      </c>
      <c r="D11" s="1" t="s">
        <v>39</v>
      </c>
      <c r="E11">
        <v>180904</v>
      </c>
      <c r="G11" s="7">
        <v>1000</v>
      </c>
      <c r="H11" s="3">
        <f t="shared" si="0"/>
        <v>480110.73</v>
      </c>
    </row>
    <row r="12" spans="1:10">
      <c r="A12">
        <v>180926</v>
      </c>
      <c r="B12" s="1" t="s">
        <v>40</v>
      </c>
      <c r="C12" s="1" t="s">
        <v>138</v>
      </c>
      <c r="D12" s="1" t="s">
        <v>41</v>
      </c>
      <c r="E12">
        <v>180905</v>
      </c>
      <c r="G12" s="7">
        <v>4597.3</v>
      </c>
      <c r="H12" s="3">
        <f t="shared" si="0"/>
        <v>475513.43</v>
      </c>
      <c r="J12" s="1" t="s">
        <v>50</v>
      </c>
    </row>
    <row r="13" spans="1:10">
      <c r="A13">
        <v>180925</v>
      </c>
      <c r="B13" s="1" t="s">
        <v>37</v>
      </c>
      <c r="C13" s="1" t="s">
        <v>136</v>
      </c>
      <c r="D13" s="1" t="s">
        <v>42</v>
      </c>
      <c r="E13">
        <v>180906</v>
      </c>
      <c r="G13" s="7">
        <v>77</v>
      </c>
      <c r="H13" s="3">
        <f t="shared" si="0"/>
        <v>475436.43</v>
      </c>
      <c r="I13" t="s">
        <v>43</v>
      </c>
    </row>
    <row r="14" spans="1:10">
      <c r="A14">
        <v>180926</v>
      </c>
      <c r="B14" s="1" t="s">
        <v>44</v>
      </c>
      <c r="C14" s="1" t="s">
        <v>136</v>
      </c>
      <c r="D14" s="1" t="s">
        <v>45</v>
      </c>
      <c r="E14">
        <v>180907</v>
      </c>
      <c r="G14" s="7">
        <v>160</v>
      </c>
      <c r="H14" s="3">
        <f t="shared" si="0"/>
        <v>475276.43</v>
      </c>
      <c r="I14" t="s">
        <v>51</v>
      </c>
    </row>
    <row r="15" spans="1:10" ht="34.5" customHeight="1">
      <c r="A15">
        <v>180926</v>
      </c>
      <c r="B15" s="1" t="s">
        <v>46</v>
      </c>
      <c r="C15" s="1" t="s">
        <v>136</v>
      </c>
      <c r="D15" s="1" t="s">
        <v>47</v>
      </c>
      <c r="E15">
        <v>180908</v>
      </c>
      <c r="G15" s="7">
        <v>164</v>
      </c>
      <c r="H15" s="3">
        <f t="shared" si="0"/>
        <v>475112.43</v>
      </c>
      <c r="I15" s="4" t="s">
        <v>48</v>
      </c>
    </row>
    <row r="16" spans="1:10" ht="28.5">
      <c r="A16">
        <v>180927</v>
      </c>
      <c r="B16" s="1" t="s">
        <v>44</v>
      </c>
      <c r="C16" s="1" t="s">
        <v>138</v>
      </c>
      <c r="D16" s="1" t="s">
        <v>52</v>
      </c>
      <c r="E16">
        <v>180909</v>
      </c>
      <c r="G16" s="7">
        <v>4811</v>
      </c>
      <c r="H16" s="3">
        <f t="shared" si="0"/>
        <v>470301.43</v>
      </c>
      <c r="I16" s="4" t="s">
        <v>54</v>
      </c>
      <c r="J16" s="1" t="s">
        <v>53</v>
      </c>
    </row>
    <row r="17" spans="1:9">
      <c r="A17">
        <v>180928</v>
      </c>
      <c r="B17" s="1" t="s">
        <v>55</v>
      </c>
      <c r="C17" s="1" t="s">
        <v>138</v>
      </c>
      <c r="D17" s="1" t="s">
        <v>56</v>
      </c>
      <c r="E17">
        <v>180910</v>
      </c>
      <c r="G17" s="7">
        <v>1458</v>
      </c>
      <c r="H17" s="3">
        <f t="shared" si="0"/>
        <v>468843.43</v>
      </c>
      <c r="I17" s="4" t="s">
        <v>57</v>
      </c>
    </row>
    <row r="18" spans="1:9">
      <c r="A18">
        <v>180928</v>
      </c>
      <c r="B18" s="1" t="s">
        <v>58</v>
      </c>
      <c r="C18" s="1"/>
      <c r="D18" s="1"/>
      <c r="E18">
        <v>180911</v>
      </c>
      <c r="G18" s="7">
        <v>0</v>
      </c>
      <c r="H18" s="3">
        <f t="shared" si="0"/>
        <v>468843.43</v>
      </c>
      <c r="I18" s="1" t="s">
        <v>64</v>
      </c>
    </row>
    <row r="19" spans="1:9">
      <c r="A19">
        <v>180929</v>
      </c>
      <c r="B19" s="1" t="s">
        <v>59</v>
      </c>
      <c r="C19" s="1" t="s">
        <v>138</v>
      </c>
      <c r="D19" s="1" t="s">
        <v>60</v>
      </c>
      <c r="E19">
        <v>180912</v>
      </c>
      <c r="G19" s="7">
        <v>1788</v>
      </c>
      <c r="H19" s="3">
        <f t="shared" si="0"/>
        <v>467055.43</v>
      </c>
    </row>
    <row r="20" spans="1:9">
      <c r="A20">
        <v>180929</v>
      </c>
      <c r="B20" s="1" t="s">
        <v>58</v>
      </c>
      <c r="C20" s="1" t="s">
        <v>138</v>
      </c>
      <c r="D20" s="1" t="s">
        <v>61</v>
      </c>
      <c r="E20">
        <v>180913</v>
      </c>
      <c r="G20" s="7">
        <v>1372</v>
      </c>
      <c r="H20" s="3">
        <f t="shared" si="0"/>
        <v>465683.43</v>
      </c>
    </row>
    <row r="21" spans="1:9" ht="57">
      <c r="A21">
        <v>180930</v>
      </c>
      <c r="B21" s="1" t="s">
        <v>62</v>
      </c>
      <c r="C21" s="1" t="s">
        <v>138</v>
      </c>
      <c r="D21" s="1" t="s">
        <v>63</v>
      </c>
      <c r="E21">
        <v>180914</v>
      </c>
      <c r="G21" s="7">
        <v>390.86</v>
      </c>
      <c r="H21" s="3">
        <f t="shared" si="0"/>
        <v>465292.57</v>
      </c>
      <c r="I21" s="4" t="s">
        <v>65</v>
      </c>
    </row>
    <row r="22" spans="1:9" ht="57">
      <c r="A22">
        <v>180930</v>
      </c>
      <c r="B22" s="1" t="s">
        <v>66</v>
      </c>
      <c r="C22" s="1" t="s">
        <v>138</v>
      </c>
      <c r="D22" s="1" t="s">
        <v>67</v>
      </c>
      <c r="E22">
        <v>180915</v>
      </c>
      <c r="G22" s="7">
        <v>1529.1</v>
      </c>
      <c r="H22" s="3">
        <f t="shared" si="0"/>
        <v>463763.47000000003</v>
      </c>
      <c r="I22" s="4" t="s">
        <v>68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14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15</v>
      </c>
      <c r="H29" s="3">
        <f>H28+H2</f>
        <v>463763.47</v>
      </c>
    </row>
    <row r="32" spans="1:9">
      <c r="B32" s="1" t="s">
        <v>148</v>
      </c>
      <c r="C32" s="1" t="s">
        <v>149</v>
      </c>
    </row>
    <row r="33" spans="1:3">
      <c r="A33" s="1" t="s">
        <v>140</v>
      </c>
      <c r="B33">
        <v>300000</v>
      </c>
    </row>
    <row r="34" spans="1:3">
      <c r="A34" s="1" t="s">
        <v>141</v>
      </c>
      <c r="B34">
        <v>0</v>
      </c>
    </row>
    <row r="35" spans="1:3">
      <c r="A35" s="1" t="s">
        <v>142</v>
      </c>
      <c r="B35">
        <v>127.12</v>
      </c>
    </row>
    <row r="36" spans="1:3">
      <c r="A36" s="1" t="s">
        <v>143</v>
      </c>
      <c r="C36" s="7">
        <f>G9+G10+G11</f>
        <v>124100</v>
      </c>
    </row>
    <row r="37" spans="1:3">
      <c r="A37" s="1" t="s">
        <v>144</v>
      </c>
      <c r="C37" s="7">
        <f>G12+G16+G17+G19+G20+G21+G22</f>
        <v>15946.26</v>
      </c>
    </row>
    <row r="38" spans="1:3">
      <c r="A38" s="1" t="s">
        <v>145</v>
      </c>
      <c r="C38" s="7">
        <f>G3+G13+G14+G15</f>
        <v>507</v>
      </c>
    </row>
    <row r="39" spans="1:3">
      <c r="A39" s="1" t="s">
        <v>146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40" zoomScale="120" zoomScaleNormal="120" zoomScalePageLayoutView="150" workbookViewId="0">
      <selection activeCell="A42" sqref="A42:C50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133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16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463763.47</v>
      </c>
    </row>
    <row r="3" spans="1:9">
      <c r="A3">
        <v>181003</v>
      </c>
      <c r="B3" s="1" t="s">
        <v>69</v>
      </c>
      <c r="C3" s="1" t="s">
        <v>135</v>
      </c>
      <c r="D3" s="1" t="s">
        <v>70</v>
      </c>
      <c r="E3">
        <v>181001</v>
      </c>
      <c r="G3" s="7">
        <v>10580</v>
      </c>
      <c r="H3" s="7">
        <f t="shared" ref="H3:H33" si="0">H2+F3-G3</f>
        <v>453183.47</v>
      </c>
    </row>
    <row r="4" spans="1:9">
      <c r="A4">
        <v>181003</v>
      </c>
      <c r="B4" s="1" t="s">
        <v>71</v>
      </c>
      <c r="C4" s="1" t="s">
        <v>136</v>
      </c>
      <c r="D4" s="1" t="s">
        <v>72</v>
      </c>
      <c r="E4">
        <v>181002</v>
      </c>
      <c r="G4" s="7">
        <v>508</v>
      </c>
      <c r="H4" s="7">
        <f t="shared" si="0"/>
        <v>452675.47</v>
      </c>
      <c r="I4" s="1" t="s">
        <v>73</v>
      </c>
    </row>
    <row r="5" spans="1:9">
      <c r="A5">
        <v>181005</v>
      </c>
      <c r="B5" s="1" t="s">
        <v>74</v>
      </c>
      <c r="C5" s="1" t="s">
        <v>138</v>
      </c>
      <c r="D5" s="1" t="s">
        <v>75</v>
      </c>
      <c r="E5">
        <v>181003</v>
      </c>
      <c r="G5" s="7">
        <v>2258</v>
      </c>
      <c r="H5" s="7">
        <f t="shared" si="0"/>
        <v>450417.47</v>
      </c>
      <c r="I5" t="s">
        <v>76</v>
      </c>
    </row>
    <row r="6" spans="1:9">
      <c r="A6">
        <v>181005</v>
      </c>
      <c r="B6" s="1" t="s">
        <v>77</v>
      </c>
      <c r="C6" s="1" t="s">
        <v>136</v>
      </c>
      <c r="D6" s="1" t="s">
        <v>78</v>
      </c>
      <c r="E6">
        <v>181004</v>
      </c>
      <c r="G6" s="7">
        <v>995</v>
      </c>
      <c r="H6" s="7">
        <f t="shared" si="0"/>
        <v>449422.47</v>
      </c>
      <c r="I6" t="s">
        <v>79</v>
      </c>
    </row>
    <row r="7" spans="1:9">
      <c r="A7">
        <v>181006</v>
      </c>
      <c r="B7" s="1" t="s">
        <v>80</v>
      </c>
      <c r="C7" s="1" t="s">
        <v>136</v>
      </c>
      <c r="D7" s="1" t="s">
        <v>81</v>
      </c>
      <c r="E7">
        <v>181005</v>
      </c>
      <c r="G7" s="7">
        <v>884</v>
      </c>
      <c r="H7" s="7">
        <f t="shared" si="0"/>
        <v>448538.47</v>
      </c>
      <c r="I7" t="s">
        <v>82</v>
      </c>
    </row>
    <row r="8" spans="1:9">
      <c r="A8">
        <v>181006</v>
      </c>
      <c r="B8" s="1" t="s">
        <v>77</v>
      </c>
      <c r="C8" s="1" t="s">
        <v>138</v>
      </c>
      <c r="D8" s="1" t="s">
        <v>83</v>
      </c>
      <c r="E8">
        <v>181006</v>
      </c>
      <c r="G8" s="7">
        <v>2264</v>
      </c>
      <c r="H8" s="7">
        <f t="shared" si="0"/>
        <v>446274.47</v>
      </c>
      <c r="I8" t="s">
        <v>84</v>
      </c>
    </row>
    <row r="9" spans="1:9">
      <c r="A9">
        <v>181007</v>
      </c>
      <c r="B9" s="1" t="s">
        <v>85</v>
      </c>
      <c r="C9" s="1" t="s">
        <v>138</v>
      </c>
      <c r="D9" s="1" t="s">
        <v>86</v>
      </c>
      <c r="E9">
        <v>181007</v>
      </c>
      <c r="G9" s="7">
        <v>280</v>
      </c>
      <c r="H9" s="7">
        <f t="shared" si="0"/>
        <v>445994.47</v>
      </c>
      <c r="I9" t="s">
        <v>87</v>
      </c>
    </row>
    <row r="10" spans="1:9">
      <c r="A10">
        <v>181007</v>
      </c>
      <c r="B10" s="1" t="s">
        <v>77</v>
      </c>
      <c r="C10" s="1" t="s">
        <v>138</v>
      </c>
      <c r="D10" s="1" t="s">
        <v>88</v>
      </c>
      <c r="E10">
        <v>181008</v>
      </c>
      <c r="G10" s="7">
        <v>7522.4</v>
      </c>
      <c r="H10" s="7">
        <f t="shared" si="0"/>
        <v>438472.06999999995</v>
      </c>
      <c r="I10" s="1" t="s">
        <v>89</v>
      </c>
    </row>
    <row r="11" spans="1:9">
      <c r="A11">
        <v>181008</v>
      </c>
      <c r="B11" s="1" t="s">
        <v>90</v>
      </c>
      <c r="C11" s="1" t="s">
        <v>138</v>
      </c>
      <c r="D11" s="1" t="s">
        <v>91</v>
      </c>
      <c r="E11">
        <v>181009</v>
      </c>
      <c r="G11" s="7">
        <v>95.7</v>
      </c>
      <c r="H11" s="7">
        <f t="shared" si="0"/>
        <v>438376.36999999994</v>
      </c>
      <c r="I11" s="1" t="s">
        <v>92</v>
      </c>
    </row>
    <row r="12" spans="1:9">
      <c r="A12">
        <v>181008</v>
      </c>
      <c r="B12" s="1" t="s">
        <v>77</v>
      </c>
      <c r="C12" s="1" t="s">
        <v>138</v>
      </c>
      <c r="D12" s="1" t="s">
        <v>94</v>
      </c>
      <c r="E12">
        <v>181010</v>
      </c>
      <c r="G12" s="7">
        <v>2567.62</v>
      </c>
      <c r="H12" s="7">
        <f t="shared" si="0"/>
        <v>435808.74999999994</v>
      </c>
      <c r="I12" s="1" t="s">
        <v>93</v>
      </c>
    </row>
    <row r="13" spans="1:9">
      <c r="A13">
        <v>181012</v>
      </c>
      <c r="B13" s="1" t="s">
        <v>96</v>
      </c>
      <c r="C13" s="1" t="s">
        <v>136</v>
      </c>
      <c r="D13" s="1" t="s">
        <v>97</v>
      </c>
      <c r="E13">
        <v>181011</v>
      </c>
      <c r="G13" s="7">
        <v>146.16999999999999</v>
      </c>
      <c r="H13" s="7">
        <f t="shared" si="0"/>
        <v>435662.57999999996</v>
      </c>
      <c r="I13" s="1" t="s">
        <v>95</v>
      </c>
    </row>
    <row r="14" spans="1:9">
      <c r="A14">
        <v>181013</v>
      </c>
      <c r="B14" s="1" t="s">
        <v>77</v>
      </c>
      <c r="C14" s="1" t="s">
        <v>138</v>
      </c>
      <c r="D14" s="1" t="s">
        <v>98</v>
      </c>
      <c r="E14">
        <v>181012</v>
      </c>
      <c r="G14" s="7">
        <v>2589.4699999999998</v>
      </c>
      <c r="H14" s="7">
        <f t="shared" si="0"/>
        <v>433073.11</v>
      </c>
      <c r="I14" s="1" t="s">
        <v>99</v>
      </c>
    </row>
    <row r="15" spans="1:9">
      <c r="A15">
        <v>181014</v>
      </c>
      <c r="B15" s="1" t="s">
        <v>100</v>
      </c>
      <c r="C15" s="1" t="s">
        <v>138</v>
      </c>
      <c r="D15" s="1" t="s">
        <v>98</v>
      </c>
      <c r="E15">
        <v>181013</v>
      </c>
      <c r="G15" s="7">
        <v>5093.8100000000004</v>
      </c>
      <c r="H15" s="7">
        <f t="shared" si="0"/>
        <v>427979.3</v>
      </c>
      <c r="I15" s="1" t="s">
        <v>99</v>
      </c>
    </row>
    <row r="16" spans="1:9">
      <c r="A16">
        <v>181014</v>
      </c>
      <c r="B16" s="1" t="s">
        <v>101</v>
      </c>
      <c r="C16" s="1" t="s">
        <v>138</v>
      </c>
      <c r="D16" s="1" t="s">
        <v>98</v>
      </c>
      <c r="E16">
        <v>181014</v>
      </c>
      <c r="G16" s="7">
        <v>1333.77</v>
      </c>
      <c r="H16" s="7">
        <f t="shared" si="0"/>
        <v>426645.52999999997</v>
      </c>
      <c r="I16" s="1" t="s">
        <v>99</v>
      </c>
    </row>
    <row r="17" spans="1:9">
      <c r="A17">
        <v>181017</v>
      </c>
      <c r="B17" s="1" t="s">
        <v>102</v>
      </c>
      <c r="C17" s="1" t="s">
        <v>138</v>
      </c>
      <c r="D17" s="1" t="s">
        <v>103</v>
      </c>
      <c r="E17">
        <v>181015</v>
      </c>
      <c r="G17" s="7">
        <v>9120.7999999999993</v>
      </c>
      <c r="H17" s="7">
        <f t="shared" si="0"/>
        <v>417524.73</v>
      </c>
      <c r="I17" s="1" t="s">
        <v>104</v>
      </c>
    </row>
    <row r="18" spans="1:9">
      <c r="A18">
        <v>181019</v>
      </c>
      <c r="B18" s="1" t="s">
        <v>77</v>
      </c>
      <c r="C18" s="1" t="s">
        <v>138</v>
      </c>
      <c r="D18" s="1" t="s">
        <v>105</v>
      </c>
      <c r="E18">
        <v>181016</v>
      </c>
      <c r="G18" s="7">
        <v>1373.24</v>
      </c>
      <c r="H18" s="7">
        <f t="shared" si="0"/>
        <v>416151.49</v>
      </c>
      <c r="I18" s="1" t="s">
        <v>89</v>
      </c>
    </row>
    <row r="19" spans="1:9">
      <c r="A19">
        <v>181019</v>
      </c>
      <c r="B19" s="1" t="s">
        <v>80</v>
      </c>
      <c r="C19" s="1" t="s">
        <v>138</v>
      </c>
      <c r="D19" s="1" t="s">
        <v>98</v>
      </c>
      <c r="E19">
        <v>181017</v>
      </c>
      <c r="G19" s="7">
        <v>1361.18</v>
      </c>
      <c r="H19" s="7">
        <f t="shared" si="0"/>
        <v>414790.31</v>
      </c>
      <c r="I19" s="1" t="s">
        <v>89</v>
      </c>
    </row>
    <row r="20" spans="1:9">
      <c r="A20">
        <v>181019</v>
      </c>
      <c r="B20" s="1" t="s">
        <v>77</v>
      </c>
      <c r="C20" s="1" t="s">
        <v>138</v>
      </c>
      <c r="D20" s="1" t="s">
        <v>106</v>
      </c>
      <c r="E20">
        <v>181018</v>
      </c>
      <c r="G20" s="7">
        <v>320.8</v>
      </c>
      <c r="H20" s="7">
        <f t="shared" si="0"/>
        <v>414469.51</v>
      </c>
      <c r="I20" s="1" t="s">
        <v>89</v>
      </c>
    </row>
    <row r="21" spans="1:9">
      <c r="A21">
        <v>181021</v>
      </c>
      <c r="B21" s="1" t="s">
        <v>80</v>
      </c>
      <c r="C21" s="1" t="s">
        <v>138</v>
      </c>
      <c r="D21" s="1" t="s">
        <v>107</v>
      </c>
      <c r="E21">
        <v>181019</v>
      </c>
      <c r="G21" s="7">
        <v>397</v>
      </c>
      <c r="H21" s="7">
        <f t="shared" si="0"/>
        <v>414072.51</v>
      </c>
      <c r="I21" s="1" t="s">
        <v>108</v>
      </c>
    </row>
    <row r="22" spans="1:9">
      <c r="A22">
        <v>181023</v>
      </c>
      <c r="B22" s="1" t="s">
        <v>109</v>
      </c>
      <c r="C22" s="1" t="s">
        <v>138</v>
      </c>
      <c r="D22" s="1" t="s">
        <v>110</v>
      </c>
      <c r="E22">
        <v>181020</v>
      </c>
      <c r="G22" s="7">
        <v>204.66</v>
      </c>
      <c r="H22" s="7">
        <f t="shared" si="0"/>
        <v>413867.85000000003</v>
      </c>
      <c r="I22" s="1" t="s">
        <v>111</v>
      </c>
    </row>
    <row r="23" spans="1:9">
      <c r="A23">
        <v>181023</v>
      </c>
      <c r="B23" s="1" t="s">
        <v>77</v>
      </c>
      <c r="C23" s="1" t="s">
        <v>138</v>
      </c>
      <c r="D23" s="1" t="s">
        <v>98</v>
      </c>
      <c r="E23">
        <v>181021</v>
      </c>
      <c r="G23" s="7">
        <v>9538.23</v>
      </c>
      <c r="H23" s="7">
        <f t="shared" si="0"/>
        <v>404329.62000000005</v>
      </c>
      <c r="I23" s="1" t="s">
        <v>112</v>
      </c>
    </row>
    <row r="24" spans="1:9">
      <c r="A24">
        <v>181026</v>
      </c>
      <c r="B24" s="1" t="s">
        <v>113</v>
      </c>
      <c r="C24" s="1" t="s">
        <v>138</v>
      </c>
      <c r="D24" s="1" t="s">
        <v>114</v>
      </c>
      <c r="E24">
        <v>181022</v>
      </c>
      <c r="G24" s="7">
        <v>187.54</v>
      </c>
      <c r="H24" s="7">
        <f t="shared" si="0"/>
        <v>404142.08000000007</v>
      </c>
      <c r="I24" s="1" t="s">
        <v>115</v>
      </c>
    </row>
    <row r="25" spans="1:9">
      <c r="A25">
        <v>181026</v>
      </c>
      <c r="B25" s="1" t="s">
        <v>77</v>
      </c>
      <c r="C25" s="1" t="s">
        <v>138</v>
      </c>
      <c r="D25" s="1" t="s">
        <v>116</v>
      </c>
      <c r="E25">
        <v>181023</v>
      </c>
      <c r="G25" s="7">
        <v>4273.42</v>
      </c>
      <c r="H25" s="7">
        <f t="shared" si="0"/>
        <v>399868.66000000009</v>
      </c>
      <c r="I25" s="1" t="s">
        <v>115</v>
      </c>
    </row>
    <row r="26" spans="1:9">
      <c r="A26">
        <v>181026</v>
      </c>
      <c r="B26" s="1" t="s">
        <v>117</v>
      </c>
      <c r="C26" s="1" t="s">
        <v>138</v>
      </c>
      <c r="D26" s="1" t="s">
        <v>118</v>
      </c>
      <c r="E26">
        <v>181024</v>
      </c>
      <c r="G26" s="7">
        <v>26800</v>
      </c>
      <c r="H26" s="7">
        <f t="shared" si="0"/>
        <v>373068.66000000009</v>
      </c>
      <c r="I26" s="1"/>
    </row>
    <row r="27" spans="1:9">
      <c r="A27">
        <v>181029</v>
      </c>
      <c r="B27" s="1" t="s">
        <v>100</v>
      </c>
      <c r="C27" s="1" t="s">
        <v>138</v>
      </c>
      <c r="D27" s="1" t="s">
        <v>119</v>
      </c>
      <c r="E27">
        <v>181025</v>
      </c>
      <c r="G27" s="7">
        <v>1418</v>
      </c>
      <c r="H27" s="7">
        <f t="shared" si="0"/>
        <v>371650.66000000009</v>
      </c>
      <c r="I27" s="1" t="s">
        <v>120</v>
      </c>
    </row>
    <row r="28" spans="1:9">
      <c r="A28">
        <v>181030</v>
      </c>
      <c r="B28" s="1" t="s">
        <v>124</v>
      </c>
      <c r="C28" s="1" t="s">
        <v>139</v>
      </c>
      <c r="D28" s="1" t="s">
        <v>121</v>
      </c>
      <c r="E28">
        <v>181026</v>
      </c>
      <c r="G28" s="7">
        <v>3000</v>
      </c>
      <c r="H28" s="7">
        <f t="shared" si="0"/>
        <v>368650.66000000009</v>
      </c>
      <c r="I28" s="1"/>
    </row>
    <row r="29" spans="1:9">
      <c r="A29">
        <v>181030</v>
      </c>
      <c r="B29" s="1" t="s">
        <v>124</v>
      </c>
      <c r="C29" s="1" t="s">
        <v>139</v>
      </c>
      <c r="D29" s="1" t="s">
        <v>122</v>
      </c>
      <c r="E29">
        <v>181027</v>
      </c>
      <c r="G29" s="7">
        <v>4761.96</v>
      </c>
      <c r="H29" s="7">
        <f t="shared" si="0"/>
        <v>363888.70000000007</v>
      </c>
      <c r="I29" s="1" t="s">
        <v>123</v>
      </c>
    </row>
    <row r="30" spans="1:9">
      <c r="A30">
        <v>181030</v>
      </c>
      <c r="B30" s="1" t="s">
        <v>124</v>
      </c>
      <c r="C30" s="1" t="s">
        <v>139</v>
      </c>
      <c r="D30" s="1" t="s">
        <v>125</v>
      </c>
      <c r="E30">
        <v>181028</v>
      </c>
      <c r="G30" s="7">
        <v>3291.6</v>
      </c>
      <c r="H30" s="7">
        <f t="shared" si="0"/>
        <v>360597.10000000009</v>
      </c>
      <c r="I30" s="1" t="s">
        <v>126</v>
      </c>
    </row>
    <row r="31" spans="1:9">
      <c r="A31">
        <v>181030</v>
      </c>
      <c r="B31" s="1" t="s">
        <v>11</v>
      </c>
      <c r="C31" s="1" t="s">
        <v>138</v>
      </c>
      <c r="D31" s="1" t="s">
        <v>127</v>
      </c>
      <c r="E31">
        <v>181029</v>
      </c>
      <c r="G31" s="7">
        <v>2000</v>
      </c>
      <c r="H31" s="7">
        <f t="shared" si="0"/>
        <v>358597.10000000009</v>
      </c>
      <c r="I31" s="1"/>
    </row>
    <row r="32" spans="1:9">
      <c r="A32">
        <v>181030</v>
      </c>
      <c r="B32" s="1" t="s">
        <v>128</v>
      </c>
      <c r="C32" s="1" t="s">
        <v>136</v>
      </c>
      <c r="D32" s="1" t="s">
        <v>130</v>
      </c>
      <c r="E32">
        <v>181030</v>
      </c>
      <c r="G32" s="7">
        <v>2440</v>
      </c>
      <c r="H32" s="7">
        <f t="shared" si="0"/>
        <v>356157.10000000009</v>
      </c>
      <c r="I32" s="1" t="s">
        <v>129</v>
      </c>
    </row>
    <row r="33" spans="1:9">
      <c r="A33">
        <v>181031</v>
      </c>
      <c r="B33" s="1" t="s">
        <v>131</v>
      </c>
      <c r="C33" s="1" t="s">
        <v>136</v>
      </c>
      <c r="D33" s="1" t="s">
        <v>132</v>
      </c>
      <c r="E33">
        <v>181031</v>
      </c>
      <c r="G33" s="7">
        <v>725</v>
      </c>
      <c r="H33" s="7">
        <f t="shared" si="0"/>
        <v>355432.10000000009</v>
      </c>
      <c r="I33" s="1"/>
    </row>
    <row r="34" spans="1:9">
      <c r="I34" s="1"/>
    </row>
    <row r="35" spans="1:9">
      <c r="I35" s="1"/>
    </row>
    <row r="37" spans="1:9">
      <c r="A37" s="1" t="s">
        <v>14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15</v>
      </c>
      <c r="H38" s="7">
        <f>H37+H2</f>
        <v>355432.1</v>
      </c>
    </row>
    <row r="42" spans="1:9">
      <c r="B42" s="1" t="s">
        <v>148</v>
      </c>
      <c r="C42" s="1" t="s">
        <v>149</v>
      </c>
      <c r="F42" s="7"/>
      <c r="H42" s="3"/>
    </row>
    <row r="43" spans="1:9">
      <c r="A43" s="1" t="s">
        <v>140</v>
      </c>
      <c r="B43">
        <v>0</v>
      </c>
      <c r="F43" s="7"/>
      <c r="H43" s="3"/>
    </row>
    <row r="44" spans="1:9">
      <c r="A44" s="1" t="s">
        <v>141</v>
      </c>
      <c r="B44">
        <v>0</v>
      </c>
      <c r="F44" s="7"/>
      <c r="H44" s="3"/>
    </row>
    <row r="45" spans="1:9">
      <c r="A45" s="1" t="s">
        <v>142</v>
      </c>
      <c r="B45">
        <v>0</v>
      </c>
      <c r="F45" s="7"/>
      <c r="H45" s="3"/>
    </row>
    <row r="46" spans="1:9">
      <c r="A46" s="1" t="s">
        <v>143</v>
      </c>
      <c r="C46" s="7">
        <f>G3</f>
        <v>10580</v>
      </c>
      <c r="F46" s="7"/>
      <c r="H46" s="3"/>
    </row>
    <row r="47" spans="1:9">
      <c r="A47" s="1" t="s">
        <v>144</v>
      </c>
      <c r="C47" s="7">
        <f>SUM(G8:G12)+SUM(G14:G27)+G5+G31</f>
        <v>80999.64</v>
      </c>
      <c r="F47" s="7"/>
      <c r="H47" s="3"/>
    </row>
    <row r="48" spans="1:9">
      <c r="A48" s="1" t="s">
        <v>145</v>
      </c>
      <c r="C48" s="7">
        <f>G4+G6+G7+G13+G32+G33</f>
        <v>5698.17</v>
      </c>
      <c r="F48" s="7"/>
      <c r="H48" s="3"/>
    </row>
    <row r="49" spans="1:8">
      <c r="A49" s="1" t="s">
        <v>146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47"/>
  <sheetViews>
    <sheetView topLeftCell="A37" zoomScale="140" zoomScaleNormal="140" workbookViewId="0">
      <selection activeCell="A39" sqref="A39:C47"/>
    </sheetView>
  </sheetViews>
  <sheetFormatPr defaultColWidth="8.875" defaultRowHeight="14.25"/>
  <cols>
    <col min="1" max="1" width="8.25" customWidth="1"/>
    <col min="2" max="2" width="10.875" bestFit="1" customWidth="1"/>
    <col min="3" max="3" width="10.125" customWidth="1"/>
    <col min="4" max="4" width="15.125" customWidth="1"/>
    <col min="6" max="7" width="9.75" style="7" bestFit="1" customWidth="1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133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16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355432.1</v>
      </c>
    </row>
    <row r="3" spans="1:9">
      <c r="A3">
        <v>181101</v>
      </c>
      <c r="B3" s="1" t="s">
        <v>150</v>
      </c>
      <c r="C3" s="1" t="s">
        <v>151</v>
      </c>
      <c r="D3" s="1" t="s">
        <v>152</v>
      </c>
      <c r="E3">
        <v>181101</v>
      </c>
      <c r="G3" s="7">
        <v>378</v>
      </c>
      <c r="H3" s="7">
        <f t="shared" ref="H3:H30" si="0">H2+F3-G3</f>
        <v>355054.1</v>
      </c>
    </row>
    <row r="4" spans="1:9">
      <c r="A4">
        <v>181103</v>
      </c>
      <c r="B4" s="1" t="s">
        <v>153</v>
      </c>
      <c r="C4" s="1" t="s">
        <v>154</v>
      </c>
      <c r="D4" s="1" t="s">
        <v>155</v>
      </c>
      <c r="E4">
        <v>181102</v>
      </c>
      <c r="G4" s="7">
        <v>788</v>
      </c>
      <c r="H4" s="7">
        <f t="shared" si="0"/>
        <v>354266.1</v>
      </c>
    </row>
    <row r="5" spans="1:9">
      <c r="A5">
        <v>181104</v>
      </c>
      <c r="B5" s="1" t="s">
        <v>156</v>
      </c>
      <c r="C5" s="1" t="s">
        <v>157</v>
      </c>
      <c r="D5" s="1" t="s">
        <v>158</v>
      </c>
      <c r="E5">
        <v>181103</v>
      </c>
      <c r="G5" s="7">
        <v>840</v>
      </c>
      <c r="H5" s="7">
        <f t="shared" si="0"/>
        <v>353426.1</v>
      </c>
    </row>
    <row r="6" spans="1:9">
      <c r="A6">
        <v>181106</v>
      </c>
      <c r="B6" s="1" t="s">
        <v>159</v>
      </c>
      <c r="C6" s="1" t="s">
        <v>138</v>
      </c>
      <c r="D6" s="1" t="s">
        <v>161</v>
      </c>
      <c r="E6" s="1" t="s">
        <v>162</v>
      </c>
      <c r="F6" s="7">
        <v>2350</v>
      </c>
      <c r="H6" s="7">
        <f t="shared" si="0"/>
        <v>355776.1</v>
      </c>
      <c r="I6" s="1" t="s">
        <v>164</v>
      </c>
    </row>
    <row r="7" spans="1:9">
      <c r="A7">
        <v>181106</v>
      </c>
      <c r="B7" s="1" t="s">
        <v>159</v>
      </c>
      <c r="C7" s="1" t="s">
        <v>160</v>
      </c>
      <c r="D7" s="1" t="s">
        <v>163</v>
      </c>
      <c r="E7">
        <v>181104</v>
      </c>
      <c r="G7" s="7">
        <v>1680</v>
      </c>
      <c r="H7" s="7">
        <f t="shared" si="0"/>
        <v>354096.1</v>
      </c>
      <c r="I7" t="s">
        <v>165</v>
      </c>
    </row>
    <row r="8" spans="1:9">
      <c r="A8">
        <v>181106</v>
      </c>
      <c r="B8" s="1" t="s">
        <v>159</v>
      </c>
      <c r="C8" s="1" t="s">
        <v>166</v>
      </c>
      <c r="D8" s="1" t="s">
        <v>168</v>
      </c>
      <c r="E8">
        <v>181105</v>
      </c>
      <c r="G8" s="7">
        <v>3858.8</v>
      </c>
      <c r="H8" s="7">
        <f t="shared" si="0"/>
        <v>350237.3</v>
      </c>
      <c r="I8" s="1" t="s">
        <v>169</v>
      </c>
    </row>
    <row r="9" spans="1:9">
      <c r="A9">
        <v>181106</v>
      </c>
      <c r="B9" s="1" t="s">
        <v>167</v>
      </c>
      <c r="C9" s="1" t="s">
        <v>170</v>
      </c>
      <c r="D9" s="1" t="s">
        <v>171</v>
      </c>
      <c r="E9">
        <v>181106</v>
      </c>
      <c r="G9" s="7">
        <v>1278</v>
      </c>
      <c r="H9" s="7">
        <f t="shared" si="0"/>
        <v>348959.3</v>
      </c>
      <c r="I9" t="s">
        <v>172</v>
      </c>
    </row>
    <row r="10" spans="1:9">
      <c r="A10">
        <v>181109</v>
      </c>
      <c r="B10" s="1" t="s">
        <v>173</v>
      </c>
      <c r="C10" s="1" t="s">
        <v>174</v>
      </c>
      <c r="D10" s="1" t="s">
        <v>175</v>
      </c>
      <c r="E10">
        <v>181107</v>
      </c>
      <c r="G10" s="7">
        <v>500</v>
      </c>
      <c r="H10" s="7">
        <f t="shared" si="0"/>
        <v>348459.3</v>
      </c>
      <c r="I10" s="1" t="s">
        <v>176</v>
      </c>
    </row>
    <row r="11" spans="1:9">
      <c r="A11">
        <v>181109</v>
      </c>
      <c r="B11" s="1" t="s">
        <v>177</v>
      </c>
      <c r="C11" s="1" t="s">
        <v>178</v>
      </c>
      <c r="D11" s="1" t="s">
        <v>179</v>
      </c>
      <c r="E11" s="1" t="s">
        <v>180</v>
      </c>
      <c r="F11" s="7">
        <v>4924.3500000000004</v>
      </c>
      <c r="H11" s="7">
        <f t="shared" si="0"/>
        <v>353383.64999999997</v>
      </c>
      <c r="I11" s="1"/>
    </row>
    <row r="12" spans="1:9">
      <c r="A12">
        <v>181109</v>
      </c>
      <c r="B12" s="1" t="s">
        <v>177</v>
      </c>
      <c r="C12" s="1" t="s">
        <v>178</v>
      </c>
      <c r="D12" s="1" t="s">
        <v>182</v>
      </c>
      <c r="E12" s="1" t="s">
        <v>181</v>
      </c>
      <c r="F12" s="7">
        <v>134.85</v>
      </c>
      <c r="H12" s="7">
        <f t="shared" si="0"/>
        <v>353518.49999999994</v>
      </c>
      <c r="I12" s="1"/>
    </row>
    <row r="13" spans="1:9">
      <c r="A13">
        <v>181111</v>
      </c>
      <c r="B13" s="1" t="s">
        <v>183</v>
      </c>
      <c r="C13" s="1" t="s">
        <v>184</v>
      </c>
      <c r="D13" s="1" t="s">
        <v>185</v>
      </c>
      <c r="E13" s="1">
        <v>181108</v>
      </c>
      <c r="G13" s="7">
        <v>3547</v>
      </c>
      <c r="H13" s="7">
        <f t="shared" si="0"/>
        <v>349971.49999999994</v>
      </c>
      <c r="I13" s="1"/>
    </row>
    <row r="14" spans="1:9">
      <c r="A14">
        <v>181113</v>
      </c>
      <c r="B14" s="1" t="s">
        <v>186</v>
      </c>
      <c r="C14" s="1" t="s">
        <v>187</v>
      </c>
      <c r="D14" s="1" t="s">
        <v>188</v>
      </c>
      <c r="E14" s="1">
        <v>181109</v>
      </c>
      <c r="G14" s="7">
        <v>7200</v>
      </c>
      <c r="H14" s="7">
        <f t="shared" si="0"/>
        <v>342771.49999999994</v>
      </c>
      <c r="I14" s="1" t="s">
        <v>189</v>
      </c>
    </row>
    <row r="15" spans="1:9">
      <c r="A15">
        <v>181113</v>
      </c>
      <c r="B15" s="1" t="s">
        <v>186</v>
      </c>
      <c r="C15" s="1" t="s">
        <v>190</v>
      </c>
      <c r="D15" s="1" t="s">
        <v>191</v>
      </c>
      <c r="E15" s="1">
        <v>181110</v>
      </c>
      <c r="G15" s="7">
        <v>414.8</v>
      </c>
      <c r="H15" s="7">
        <f t="shared" si="0"/>
        <v>342356.69999999995</v>
      </c>
      <c r="I15" s="1" t="s">
        <v>89</v>
      </c>
    </row>
    <row r="16" spans="1:9">
      <c r="A16">
        <v>181113</v>
      </c>
      <c r="B16" s="1" t="s">
        <v>10</v>
      </c>
      <c r="C16" s="1" t="s">
        <v>190</v>
      </c>
      <c r="D16" s="1" t="s">
        <v>192</v>
      </c>
      <c r="E16" s="1">
        <v>181111</v>
      </c>
      <c r="G16" s="7">
        <v>740</v>
      </c>
      <c r="H16" s="7">
        <f t="shared" si="0"/>
        <v>341616.69999999995</v>
      </c>
      <c r="I16" t="s">
        <v>193</v>
      </c>
    </row>
    <row r="17" spans="1:9">
      <c r="A17">
        <v>181115</v>
      </c>
      <c r="B17" s="1" t="s">
        <v>194</v>
      </c>
      <c r="C17" s="1" t="s">
        <v>195</v>
      </c>
      <c r="D17" s="1" t="s">
        <v>197</v>
      </c>
      <c r="E17" s="1">
        <v>181112</v>
      </c>
      <c r="G17" s="7">
        <v>4228</v>
      </c>
      <c r="H17" s="7">
        <f t="shared" si="0"/>
        <v>337388.69999999995</v>
      </c>
      <c r="I17" s="1" t="s">
        <v>196</v>
      </c>
    </row>
    <row r="18" spans="1:9">
      <c r="A18">
        <v>181115</v>
      </c>
      <c r="B18" s="1" t="s">
        <v>10</v>
      </c>
      <c r="C18" s="1" t="s">
        <v>136</v>
      </c>
      <c r="D18" s="1" t="s">
        <v>198</v>
      </c>
      <c r="E18" s="1">
        <v>181113</v>
      </c>
      <c r="G18" s="7">
        <v>870</v>
      </c>
      <c r="H18" s="7">
        <f t="shared" si="0"/>
        <v>336518.69999999995</v>
      </c>
      <c r="I18" s="1" t="s">
        <v>199</v>
      </c>
    </row>
    <row r="19" spans="1:9">
      <c r="A19">
        <v>181115</v>
      </c>
      <c r="B19" s="1" t="s">
        <v>13</v>
      </c>
      <c r="C19" s="1" t="s">
        <v>138</v>
      </c>
      <c r="D19" s="1" t="s">
        <v>201</v>
      </c>
      <c r="E19" s="1">
        <v>181114</v>
      </c>
      <c r="G19" s="7">
        <v>222</v>
      </c>
      <c r="H19" s="7">
        <f t="shared" si="0"/>
        <v>336296.69999999995</v>
      </c>
      <c r="I19" s="1" t="s">
        <v>200</v>
      </c>
    </row>
    <row r="20" spans="1:9">
      <c r="A20">
        <v>181115</v>
      </c>
      <c r="B20" s="1" t="s">
        <v>10</v>
      </c>
      <c r="C20" s="1" t="s">
        <v>138</v>
      </c>
      <c r="D20" s="1" t="s">
        <v>202</v>
      </c>
      <c r="E20" s="1">
        <v>181115</v>
      </c>
      <c r="G20" s="7">
        <v>200</v>
      </c>
      <c r="H20" s="7">
        <f t="shared" si="0"/>
        <v>336096.69999999995</v>
      </c>
      <c r="I20" s="1" t="s">
        <v>203</v>
      </c>
    </row>
    <row r="21" spans="1:9">
      <c r="A21">
        <v>181115</v>
      </c>
      <c r="B21" s="1" t="s">
        <v>13</v>
      </c>
      <c r="C21" s="1" t="s">
        <v>136</v>
      </c>
      <c r="D21" s="1" t="s">
        <v>198</v>
      </c>
      <c r="E21" s="1">
        <v>181116</v>
      </c>
      <c r="G21" s="7">
        <v>145</v>
      </c>
      <c r="H21" s="7">
        <f t="shared" si="0"/>
        <v>335951.69999999995</v>
      </c>
      <c r="I21" s="1" t="s">
        <v>204</v>
      </c>
    </row>
    <row r="22" spans="1:9">
      <c r="A22">
        <v>181116</v>
      </c>
      <c r="B22" s="1" t="s">
        <v>205</v>
      </c>
      <c r="C22" s="1" t="s">
        <v>206</v>
      </c>
      <c r="D22" s="1" t="s">
        <v>207</v>
      </c>
      <c r="E22" s="1">
        <v>181117</v>
      </c>
      <c r="G22" s="7">
        <v>915</v>
      </c>
      <c r="H22" s="7">
        <f t="shared" si="0"/>
        <v>335036.69999999995</v>
      </c>
      <c r="I22" s="1" t="s">
        <v>208</v>
      </c>
    </row>
    <row r="23" spans="1:9">
      <c r="A23">
        <v>181116</v>
      </c>
      <c r="B23" s="1" t="s">
        <v>209</v>
      </c>
      <c r="C23" s="1" t="s">
        <v>210</v>
      </c>
      <c r="D23" s="1" t="s">
        <v>211</v>
      </c>
      <c r="E23" s="1">
        <v>181118</v>
      </c>
      <c r="G23" s="7">
        <v>1850</v>
      </c>
      <c r="H23" s="7">
        <f t="shared" si="0"/>
        <v>333186.69999999995</v>
      </c>
      <c r="I23" s="1" t="s">
        <v>212</v>
      </c>
    </row>
    <row r="24" spans="1:9">
      <c r="A24">
        <v>181118</v>
      </c>
      <c r="B24" s="1" t="s">
        <v>13</v>
      </c>
      <c r="C24" s="1" t="s">
        <v>136</v>
      </c>
      <c r="D24" s="1" t="s">
        <v>213</v>
      </c>
      <c r="E24" s="1">
        <v>181119</v>
      </c>
      <c r="G24" s="7">
        <v>1172.5</v>
      </c>
      <c r="H24" s="7">
        <f t="shared" si="0"/>
        <v>332014.19999999995</v>
      </c>
      <c r="I24" s="1" t="s">
        <v>214</v>
      </c>
    </row>
    <row r="25" spans="1:9">
      <c r="A25">
        <v>181123</v>
      </c>
      <c r="B25" s="1" t="s">
        <v>215</v>
      </c>
      <c r="C25" s="1" t="s">
        <v>216</v>
      </c>
      <c r="D25" s="1" t="s">
        <v>217</v>
      </c>
      <c r="E25" s="1" t="s">
        <v>218</v>
      </c>
      <c r="F25" s="7">
        <v>5916.26</v>
      </c>
      <c r="H25" s="7">
        <f t="shared" si="0"/>
        <v>337930.45999999996</v>
      </c>
      <c r="I25" s="1"/>
    </row>
    <row r="26" spans="1:9">
      <c r="A26">
        <v>181123</v>
      </c>
      <c r="B26" s="1" t="s">
        <v>96</v>
      </c>
      <c r="C26" s="1" t="s">
        <v>178</v>
      </c>
      <c r="D26" s="1" t="s">
        <v>219</v>
      </c>
      <c r="E26" s="1" t="s">
        <v>220</v>
      </c>
      <c r="F26" s="7">
        <v>1483.35</v>
      </c>
      <c r="H26" s="7">
        <f t="shared" si="0"/>
        <v>339413.80999999994</v>
      </c>
      <c r="I26" s="1"/>
    </row>
    <row r="27" spans="1:9">
      <c r="A27">
        <v>181123</v>
      </c>
      <c r="B27" s="1" t="s">
        <v>221</v>
      </c>
      <c r="C27" s="1" t="s">
        <v>222</v>
      </c>
      <c r="D27" s="1" t="s">
        <v>223</v>
      </c>
      <c r="E27" s="1">
        <v>181120</v>
      </c>
      <c r="G27" s="7">
        <v>1884</v>
      </c>
      <c r="H27" s="7">
        <f t="shared" si="0"/>
        <v>337529.80999999994</v>
      </c>
      <c r="I27" s="1"/>
    </row>
    <row r="28" spans="1:9">
      <c r="A28">
        <v>181126</v>
      </c>
      <c r="B28" s="1" t="s">
        <v>224</v>
      </c>
      <c r="C28" s="1" t="s">
        <v>136</v>
      </c>
      <c r="D28" s="1" t="s">
        <v>225</v>
      </c>
      <c r="E28" s="1">
        <v>181121</v>
      </c>
      <c r="G28" s="7">
        <v>127.6</v>
      </c>
      <c r="H28" s="7">
        <f t="shared" si="0"/>
        <v>337402.20999999996</v>
      </c>
      <c r="I28" s="1" t="s">
        <v>226</v>
      </c>
    </row>
    <row r="29" spans="1:9">
      <c r="A29">
        <v>181128</v>
      </c>
      <c r="B29" s="1" t="s">
        <v>12</v>
      </c>
      <c r="C29" s="1" t="s">
        <v>227</v>
      </c>
      <c r="D29" s="1" t="s">
        <v>228</v>
      </c>
      <c r="E29" s="1">
        <v>181122</v>
      </c>
      <c r="G29" s="7">
        <v>4761.96</v>
      </c>
      <c r="H29" s="7">
        <f t="shared" si="0"/>
        <v>332640.24999999994</v>
      </c>
      <c r="I29" s="1" t="s">
        <v>270</v>
      </c>
    </row>
    <row r="30" spans="1:9">
      <c r="A30">
        <v>181128</v>
      </c>
      <c r="B30" s="1" t="s">
        <v>229</v>
      </c>
      <c r="C30" s="1" t="s">
        <v>230</v>
      </c>
      <c r="D30" s="1" t="s">
        <v>231</v>
      </c>
      <c r="E30" s="1" t="s">
        <v>232</v>
      </c>
      <c r="F30" s="7">
        <v>5330.82</v>
      </c>
      <c r="H30" s="7">
        <f t="shared" si="0"/>
        <v>337971.06999999995</v>
      </c>
      <c r="I30" s="1" t="s">
        <v>233</v>
      </c>
    </row>
    <row r="31" spans="1:9">
      <c r="B31" s="1"/>
      <c r="C31" s="1"/>
      <c r="D31" s="1"/>
      <c r="E31" s="1"/>
      <c r="H31" s="7"/>
      <c r="I31" s="1"/>
    </row>
    <row r="35" spans="1:8">
      <c r="A35" s="1" t="s">
        <v>14</v>
      </c>
      <c r="D35" s="1"/>
      <c r="F35" s="7">
        <f>SUM(F3:F34)</f>
        <v>20139.63</v>
      </c>
      <c r="G35" s="7">
        <f>SUM(G3:G34)</f>
        <v>37600.659999999996</v>
      </c>
      <c r="H35" s="7">
        <f>F35-G35</f>
        <v>-17461.029999999995</v>
      </c>
    </row>
    <row r="36" spans="1:8">
      <c r="A36" s="1" t="s">
        <v>15</v>
      </c>
      <c r="F36"/>
      <c r="H36" s="7">
        <f>H35+H2</f>
        <v>337971.07</v>
      </c>
    </row>
    <row r="39" spans="1:8">
      <c r="B39" s="1" t="s">
        <v>5</v>
      </c>
      <c r="C39" s="1" t="s">
        <v>6</v>
      </c>
    </row>
    <row r="40" spans="1:8">
      <c r="A40" s="1" t="s">
        <v>140</v>
      </c>
      <c r="B40">
        <v>0</v>
      </c>
    </row>
    <row r="41" spans="1:8">
      <c r="A41" s="1" t="s">
        <v>141</v>
      </c>
      <c r="B41" s="7">
        <f>F11+F12+F25+F26+F30</f>
        <v>17789.63</v>
      </c>
    </row>
    <row r="42" spans="1:8">
      <c r="A42" s="1" t="s">
        <v>142</v>
      </c>
      <c r="B42" s="7">
        <f>F6</f>
        <v>2350</v>
      </c>
    </row>
    <row r="43" spans="1:8">
      <c r="A43" s="1" t="s">
        <v>143</v>
      </c>
      <c r="C43" s="7">
        <v>0</v>
      </c>
    </row>
    <row r="44" spans="1:8">
      <c r="A44" s="1" t="s">
        <v>144</v>
      </c>
      <c r="C44" s="7">
        <f>G3+G8+G4+G13+G17+G19+G20</f>
        <v>13221.8</v>
      </c>
    </row>
    <row r="45" spans="1:8">
      <c r="A45" s="1" t="s">
        <v>145</v>
      </c>
      <c r="C45" s="7">
        <f>G5+G7+G9+G10+G15+G16+G18+G21+G22+G24+G27+G28</f>
        <v>10566.9</v>
      </c>
    </row>
    <row r="46" spans="1:8">
      <c r="A46" s="1" t="s">
        <v>146</v>
      </c>
      <c r="C46" s="7">
        <f>G14+G23+G29</f>
        <v>13811.96</v>
      </c>
    </row>
    <row r="47" spans="1:8">
      <c r="B47" s="7">
        <f>SUM(B40:B42)</f>
        <v>20139.63</v>
      </c>
      <c r="C47" s="7">
        <f>SUM(C43:C46)</f>
        <v>37600.659999999996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34"/>
  <sheetViews>
    <sheetView topLeftCell="A13" zoomScale="130" zoomScaleNormal="130" workbookViewId="0">
      <selection activeCell="H28" sqref="H28"/>
    </sheetView>
  </sheetViews>
  <sheetFormatPr defaultColWidth="8.875" defaultRowHeight="14.25"/>
  <cols>
    <col min="2" max="2" width="10.875" bestFit="1" customWidth="1"/>
    <col min="3" max="3" width="9.75" bestFit="1" customWidth="1"/>
    <col min="4" max="4" width="19.375" customWidth="1"/>
    <col min="6" max="6" width="11.5" customWidth="1"/>
    <col min="7" max="7" width="11.375" customWidth="1"/>
    <col min="8" max="8" width="11.875" bestFit="1" customWidth="1"/>
    <col min="9" max="9" width="20" customWidth="1"/>
  </cols>
  <sheetData>
    <row r="1" spans="1:9">
      <c r="A1" s="1" t="s">
        <v>0</v>
      </c>
      <c r="B1" s="1" t="s">
        <v>2</v>
      </c>
      <c r="C1" s="1" t="s">
        <v>133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16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>
        <f>'11月明细账'!H36</f>
        <v>337971.07</v>
      </c>
    </row>
    <row r="3" spans="1:9">
      <c r="A3">
        <v>181206</v>
      </c>
      <c r="B3" s="1" t="s">
        <v>234</v>
      </c>
      <c r="C3" s="1" t="s">
        <v>235</v>
      </c>
      <c r="D3" s="1" t="s">
        <v>236</v>
      </c>
      <c r="E3">
        <v>181201</v>
      </c>
      <c r="G3">
        <v>720.8</v>
      </c>
      <c r="H3" s="7">
        <f t="shared" ref="H3:H19" si="0">H2+F3-G3</f>
        <v>337250.27</v>
      </c>
    </row>
    <row r="4" spans="1:9">
      <c r="A4">
        <v>181206</v>
      </c>
      <c r="B4" s="1" t="s">
        <v>238</v>
      </c>
      <c r="C4" s="1" t="s">
        <v>235</v>
      </c>
      <c r="D4" s="1" t="s">
        <v>266</v>
      </c>
      <c r="E4">
        <v>181202</v>
      </c>
      <c r="G4">
        <v>14</v>
      </c>
      <c r="H4" s="7">
        <f t="shared" si="0"/>
        <v>337236.27</v>
      </c>
    </row>
    <row r="5" spans="1:9">
      <c r="A5">
        <v>181207</v>
      </c>
      <c r="B5" s="1" t="s">
        <v>239</v>
      </c>
      <c r="C5" s="1" t="s">
        <v>240</v>
      </c>
      <c r="D5" s="1" t="s">
        <v>241</v>
      </c>
      <c r="E5" s="1" t="s">
        <v>242</v>
      </c>
      <c r="F5">
        <v>2078.42</v>
      </c>
      <c r="H5" s="7">
        <f t="shared" si="0"/>
        <v>339314.69</v>
      </c>
    </row>
    <row r="6" spans="1:9">
      <c r="A6">
        <v>181207</v>
      </c>
      <c r="B6" s="1" t="s">
        <v>239</v>
      </c>
      <c r="C6" s="1" t="s">
        <v>240</v>
      </c>
      <c r="D6" s="1" t="s">
        <v>243</v>
      </c>
      <c r="E6" s="1" t="s">
        <v>244</v>
      </c>
      <c r="F6">
        <v>6160.32</v>
      </c>
      <c r="H6" s="7">
        <f t="shared" si="0"/>
        <v>345475.01</v>
      </c>
    </row>
    <row r="7" spans="1:9">
      <c r="A7">
        <v>181210</v>
      </c>
      <c r="B7" s="1" t="s">
        <v>245</v>
      </c>
      <c r="C7" s="1" t="s">
        <v>246</v>
      </c>
      <c r="D7" s="1" t="s">
        <v>247</v>
      </c>
      <c r="E7" s="1">
        <v>181203</v>
      </c>
      <c r="G7">
        <v>185</v>
      </c>
      <c r="H7" s="7">
        <f t="shared" si="0"/>
        <v>345290.01</v>
      </c>
    </row>
    <row r="8" spans="1:9">
      <c r="A8">
        <v>181210</v>
      </c>
      <c r="B8" s="1" t="s">
        <v>248</v>
      </c>
      <c r="C8" s="1" t="s">
        <v>249</v>
      </c>
      <c r="D8" s="1" t="s">
        <v>250</v>
      </c>
      <c r="E8" s="1">
        <v>181204</v>
      </c>
      <c r="G8">
        <v>700</v>
      </c>
      <c r="H8" s="7">
        <f t="shared" si="0"/>
        <v>344590.01</v>
      </c>
    </row>
    <row r="9" spans="1:9">
      <c r="A9">
        <v>181210</v>
      </c>
      <c r="B9" s="1" t="s">
        <v>248</v>
      </c>
      <c r="C9" s="1" t="s">
        <v>246</v>
      </c>
      <c r="D9" s="1" t="s">
        <v>251</v>
      </c>
      <c r="E9" s="1">
        <v>181205</v>
      </c>
      <c r="G9">
        <v>312.8</v>
      </c>
      <c r="H9" s="7">
        <f t="shared" si="0"/>
        <v>344277.21</v>
      </c>
    </row>
    <row r="10" spans="1:9">
      <c r="A10">
        <v>181220</v>
      </c>
      <c r="B10" s="1" t="s">
        <v>13</v>
      </c>
      <c r="C10" s="1" t="s">
        <v>136</v>
      </c>
      <c r="D10" s="1" t="s">
        <v>252</v>
      </c>
      <c r="E10" s="1">
        <v>181206</v>
      </c>
      <c r="G10">
        <v>393.7</v>
      </c>
      <c r="H10" s="7">
        <f t="shared" si="0"/>
        <v>343883.51</v>
      </c>
      <c r="I10" t="s">
        <v>253</v>
      </c>
    </row>
    <row r="11" spans="1:9">
      <c r="A11">
        <v>181221</v>
      </c>
      <c r="B11" s="1" t="s">
        <v>12</v>
      </c>
      <c r="C11" s="1" t="s">
        <v>178</v>
      </c>
      <c r="D11" s="1" t="s">
        <v>254</v>
      </c>
      <c r="E11" s="1" t="s">
        <v>255</v>
      </c>
      <c r="F11">
        <v>6450.48</v>
      </c>
      <c r="H11" s="7">
        <f t="shared" si="0"/>
        <v>350333.99</v>
      </c>
    </row>
    <row r="12" spans="1:9">
      <c r="A12">
        <v>181221</v>
      </c>
      <c r="B12" s="1" t="s">
        <v>12</v>
      </c>
      <c r="C12" s="1" t="s">
        <v>256</v>
      </c>
      <c r="D12" s="1" t="s">
        <v>257</v>
      </c>
      <c r="E12" s="1" t="s">
        <v>258</v>
      </c>
      <c r="F12">
        <v>225.61</v>
      </c>
      <c r="H12" s="7">
        <f t="shared" si="0"/>
        <v>350559.6</v>
      </c>
    </row>
    <row r="13" spans="1:9">
      <c r="A13">
        <v>181223</v>
      </c>
      <c r="B13" s="1" t="s">
        <v>13</v>
      </c>
      <c r="C13" s="1" t="s">
        <v>139</v>
      </c>
      <c r="D13" s="1" t="s">
        <v>250</v>
      </c>
      <c r="E13" s="1">
        <v>181207</v>
      </c>
      <c r="G13">
        <v>560</v>
      </c>
      <c r="H13" s="7">
        <f t="shared" si="0"/>
        <v>349999.6</v>
      </c>
    </row>
    <row r="14" spans="1:9">
      <c r="A14">
        <v>181223</v>
      </c>
      <c r="B14" s="1" t="s">
        <v>13</v>
      </c>
      <c r="C14" s="1" t="s">
        <v>259</v>
      </c>
      <c r="D14" s="1" t="s">
        <v>260</v>
      </c>
      <c r="E14" s="1">
        <v>181208</v>
      </c>
      <c r="G14">
        <v>132.80000000000001</v>
      </c>
      <c r="H14" s="7">
        <f t="shared" si="0"/>
        <v>349866.8</v>
      </c>
    </row>
    <row r="15" spans="1:9">
      <c r="A15">
        <v>181231</v>
      </c>
      <c r="B15" s="1" t="s">
        <v>261</v>
      </c>
      <c r="C15" s="1" t="s">
        <v>262</v>
      </c>
      <c r="D15" s="1" t="s">
        <v>264</v>
      </c>
      <c r="E15" s="1">
        <v>181209</v>
      </c>
      <c r="G15">
        <v>783.1</v>
      </c>
      <c r="H15" s="7">
        <f t="shared" si="0"/>
        <v>349083.7</v>
      </c>
      <c r="I15" s="1" t="s">
        <v>263</v>
      </c>
    </row>
    <row r="16" spans="1:9">
      <c r="A16">
        <v>181231</v>
      </c>
      <c r="B16" s="1" t="s">
        <v>13</v>
      </c>
      <c r="C16" s="1" t="s">
        <v>262</v>
      </c>
      <c r="D16" s="1" t="s">
        <v>265</v>
      </c>
      <c r="E16" s="1">
        <v>181210</v>
      </c>
      <c r="G16">
        <v>267.60000000000002</v>
      </c>
      <c r="H16" s="7">
        <f t="shared" si="0"/>
        <v>348816.10000000003</v>
      </c>
    </row>
    <row r="17" spans="1:9">
      <c r="A17">
        <v>181231</v>
      </c>
      <c r="B17" s="1" t="s">
        <v>267</v>
      </c>
      <c r="C17" s="1" t="s">
        <v>268</v>
      </c>
      <c r="D17" s="1" t="s">
        <v>269</v>
      </c>
      <c r="E17" s="1">
        <v>181211</v>
      </c>
      <c r="G17">
        <v>4761.96</v>
      </c>
      <c r="H17" s="7">
        <f t="shared" si="0"/>
        <v>344054.14</v>
      </c>
      <c r="I17" t="s">
        <v>271</v>
      </c>
    </row>
    <row r="18" spans="1:9">
      <c r="A18">
        <v>181231</v>
      </c>
      <c r="B18" s="1" t="s">
        <v>12</v>
      </c>
      <c r="C18" s="1" t="s">
        <v>178</v>
      </c>
      <c r="D18" s="1" t="s">
        <v>272</v>
      </c>
      <c r="E18" s="1" t="s">
        <v>273</v>
      </c>
      <c r="F18">
        <v>17121.59</v>
      </c>
      <c r="H18" s="7">
        <f t="shared" si="0"/>
        <v>361175.73000000004</v>
      </c>
    </row>
    <row r="19" spans="1:9">
      <c r="A19">
        <v>181231</v>
      </c>
      <c r="B19" s="1" t="s">
        <v>13</v>
      </c>
      <c r="C19" s="1" t="s">
        <v>274</v>
      </c>
      <c r="D19" s="1" t="s">
        <v>275</v>
      </c>
      <c r="E19" s="1">
        <v>181212</v>
      </c>
      <c r="G19">
        <v>1500</v>
      </c>
      <c r="H19" s="7">
        <f t="shared" si="0"/>
        <v>359675.73000000004</v>
      </c>
    </row>
    <row r="22" spans="1:9">
      <c r="A22" s="1" t="s">
        <v>14</v>
      </c>
      <c r="D22" s="1"/>
      <c r="F22" s="7">
        <f>SUM(F3:F21)</f>
        <v>32036.42</v>
      </c>
      <c r="G22" s="7">
        <f>SUM(G3:G21)</f>
        <v>10331.76</v>
      </c>
      <c r="H22" s="7">
        <f>F22-G22</f>
        <v>21704.659999999996</v>
      </c>
    </row>
    <row r="23" spans="1:9">
      <c r="A23" s="1" t="s">
        <v>237</v>
      </c>
      <c r="H23" s="7">
        <f>H2+H22</f>
        <v>359675.73</v>
      </c>
    </row>
    <row r="26" spans="1:9">
      <c r="B26" s="1" t="s">
        <v>5</v>
      </c>
      <c r="C26" s="1" t="s">
        <v>6</v>
      </c>
    </row>
    <row r="27" spans="1:9">
      <c r="A27" s="1" t="s">
        <v>140</v>
      </c>
      <c r="B27">
        <v>0</v>
      </c>
    </row>
    <row r="28" spans="1:9">
      <c r="A28" s="1" t="s">
        <v>141</v>
      </c>
      <c r="B28" s="7">
        <f>F5+F6+F11+F18</f>
        <v>31810.809999999998</v>
      </c>
      <c r="H28">
        <v>287234.12</v>
      </c>
    </row>
    <row r="29" spans="1:9">
      <c r="A29" s="1" t="s">
        <v>142</v>
      </c>
      <c r="B29" s="7">
        <f>F12</f>
        <v>225.61</v>
      </c>
    </row>
    <row r="30" spans="1:9">
      <c r="A30" s="1" t="s">
        <v>143</v>
      </c>
      <c r="C30" s="7">
        <v>0</v>
      </c>
    </row>
    <row r="31" spans="1:9">
      <c r="A31" s="1" t="s">
        <v>144</v>
      </c>
      <c r="C31" s="7">
        <v>0</v>
      </c>
    </row>
    <row r="32" spans="1:9">
      <c r="A32" s="1" t="s">
        <v>145</v>
      </c>
      <c r="C32" s="7">
        <f>G3+G4+G7+G9+G10+G14+G15+G16</f>
        <v>2809.7999999999997</v>
      </c>
    </row>
    <row r="33" spans="1:3">
      <c r="A33" s="1" t="s">
        <v>146</v>
      </c>
      <c r="C33" s="7">
        <f>G8+G13+G17+G19</f>
        <v>7521.96</v>
      </c>
    </row>
    <row r="34" spans="1:3">
      <c r="B34" s="7">
        <f>SUM(B27:B29)</f>
        <v>32036.42</v>
      </c>
      <c r="C34" s="7">
        <f>SUM(C30:C33)</f>
        <v>10331.76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2019-01-04T08:26:05Z</dcterms:modified>
</cp:coreProperties>
</file>