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8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  <sheet name="第二次贴票" sheetId="9" r:id="rId9"/>
    <sheet name="第三次贴票" sheetId="10" r:id="rId10"/>
  </sheets>
  <calcPr calcId="125725"/>
</workbook>
</file>

<file path=xl/calcChain.xml><?xml version="1.0" encoding="utf-8"?>
<calcChain xmlns="http://schemas.openxmlformats.org/spreadsheetml/2006/main">
  <c r="B9" i="10"/>
  <c r="H2" i="5"/>
  <c r="Q3" s="1"/>
  <c r="AA2" i="3"/>
  <c r="AP2" s="1"/>
  <c r="E2"/>
  <c r="AM2" s="1"/>
  <c r="L4" i="4"/>
  <c r="B30" i="9"/>
  <c r="L8" i="4"/>
  <c r="L7"/>
  <c r="E16" i="7" s="1"/>
  <c r="I12"/>
  <c r="AS2" i="3"/>
  <c r="AR2"/>
  <c r="AQ2"/>
  <c r="AO2"/>
  <c r="AN2"/>
  <c r="AD9" i="2"/>
  <c r="AD8"/>
  <c r="AD7"/>
  <c r="F5" i="7" s="1"/>
  <c r="AD6" i="2"/>
  <c r="E5" i="7" s="1"/>
  <c r="AD5" i="2"/>
  <c r="D5" i="7" s="1"/>
  <c r="AD4" i="2"/>
  <c r="C3" i="6" s="1"/>
  <c r="T2" i="3"/>
  <c r="G2" i="5"/>
  <c r="F2"/>
  <c r="Z2" i="3"/>
  <c r="AH2"/>
  <c r="D2"/>
  <c r="E2" i="8"/>
  <c r="E8" s="1"/>
  <c r="C2"/>
  <c r="J9"/>
  <c r="H8"/>
  <c r="G8"/>
  <c r="F8"/>
  <c r="D8"/>
  <c r="L13"/>
  <c r="J6"/>
  <c r="J5"/>
  <c r="J4"/>
  <c r="J3"/>
  <c r="P13"/>
  <c r="N13"/>
  <c r="M13"/>
  <c r="S14" i="7"/>
  <c r="N5"/>
  <c r="F3" i="6"/>
  <c r="E3"/>
  <c r="D3"/>
  <c r="P14" i="7"/>
  <c r="Q14"/>
  <c r="H16"/>
  <c r="G16"/>
  <c r="F16"/>
  <c r="D16"/>
  <c r="C16"/>
  <c r="H4"/>
  <c r="G4"/>
  <c r="F4"/>
  <c r="E4"/>
  <c r="D4"/>
  <c r="C4"/>
  <c r="B4"/>
  <c r="C2" i="3"/>
  <c r="E8" i="6"/>
  <c r="L6" i="4"/>
  <c r="D8" i="6" s="1"/>
  <c r="O2" i="3"/>
  <c r="N2"/>
  <c r="M2"/>
  <c r="E2" i="5"/>
  <c r="L2" i="3"/>
  <c r="K2"/>
  <c r="J2"/>
  <c r="I2"/>
  <c r="H2"/>
  <c r="E2" i="2"/>
  <c r="K2"/>
  <c r="H2"/>
  <c r="P2"/>
  <c r="B2" i="4"/>
  <c r="D2" i="5"/>
  <c r="Y2" i="3"/>
  <c r="S2"/>
  <c r="J4" i="6"/>
  <c r="I11"/>
  <c r="X2" i="3"/>
  <c r="I2" i="4"/>
  <c r="L10" s="1"/>
  <c r="H8" i="6" s="1"/>
  <c r="H2" i="4"/>
  <c r="L9" s="1"/>
  <c r="G8" i="6" s="1"/>
  <c r="D2" i="4"/>
  <c r="C2"/>
  <c r="L5" s="1"/>
  <c r="C8" i="6" s="1"/>
  <c r="O2" i="2"/>
  <c r="W2" i="3"/>
  <c r="A2" i="4"/>
  <c r="C2" i="6"/>
  <c r="D2"/>
  <c r="E2"/>
  <c r="F2"/>
  <c r="G2"/>
  <c r="H2"/>
  <c r="G2" i="1"/>
  <c r="F2"/>
  <c r="C2"/>
  <c r="B2"/>
  <c r="H3" i="6"/>
  <c r="AD3" i="2"/>
  <c r="B3" i="6" s="1"/>
  <c r="F2" i="4"/>
  <c r="E2"/>
  <c r="N2" i="2"/>
  <c r="M2"/>
  <c r="U2" i="3"/>
  <c r="V2"/>
  <c r="L2" i="2"/>
  <c r="J2"/>
  <c r="I2"/>
  <c r="R2" i="3"/>
  <c r="B2"/>
  <c r="AG2"/>
  <c r="Q2"/>
  <c r="P2"/>
  <c r="A2"/>
  <c r="B2" i="5"/>
  <c r="C2"/>
  <c r="I2"/>
  <c r="J2"/>
  <c r="K2"/>
  <c r="L2"/>
  <c r="M2"/>
  <c r="Q4" s="1"/>
  <c r="B6" i="6" s="1"/>
  <c r="J6" s="1"/>
  <c r="N2" i="5"/>
  <c r="O2"/>
  <c r="A2"/>
  <c r="D2" i="2"/>
  <c r="G2" i="3"/>
  <c r="F2"/>
  <c r="AC2"/>
  <c r="AD2"/>
  <c r="AE2"/>
  <c r="AF2"/>
  <c r="AI2"/>
  <c r="H5" i="6" s="1"/>
  <c r="AJ2" i="3"/>
  <c r="AK2"/>
  <c r="G2" i="4"/>
  <c r="F8" i="6" s="1"/>
  <c r="Q2" i="2"/>
  <c r="R2"/>
  <c r="S2"/>
  <c r="T2"/>
  <c r="U2"/>
  <c r="V2"/>
  <c r="F2"/>
  <c r="G2"/>
  <c r="AA2"/>
  <c r="AB2"/>
  <c r="AB2" i="3"/>
  <c r="E2" i="1"/>
  <c r="D2"/>
  <c r="B2" i="2"/>
  <c r="C2"/>
  <c r="W2"/>
  <c r="X2"/>
  <c r="G3" i="6" s="1"/>
  <c r="Y2" i="2"/>
  <c r="Z2"/>
  <c r="A2"/>
  <c r="A2" i="1"/>
  <c r="B2" i="6" s="1"/>
  <c r="J2" s="1"/>
  <c r="B7" l="1"/>
  <c r="J7" s="1"/>
  <c r="B8" i="7"/>
  <c r="J8" s="1"/>
  <c r="AT2" i="3"/>
  <c r="B5" i="6"/>
  <c r="B7" i="7"/>
  <c r="J7" s="1"/>
  <c r="B8" i="6"/>
  <c r="N6" i="7"/>
  <c r="C5"/>
  <c r="J2" i="8"/>
  <c r="C8"/>
  <c r="J8" s="1"/>
  <c r="C5" i="6"/>
  <c r="C11" s="1"/>
  <c r="H5" i="7"/>
  <c r="G5"/>
  <c r="J4"/>
  <c r="J16"/>
  <c r="D5" i="6"/>
  <c r="D11" s="1"/>
  <c r="J8"/>
  <c r="H11"/>
  <c r="E5"/>
  <c r="E11" s="1"/>
  <c r="G5"/>
  <c r="G11" s="1"/>
  <c r="J3"/>
  <c r="AD11" i="2"/>
  <c r="F5" i="6"/>
  <c r="B12" i="7" l="1"/>
  <c r="N12" s="1"/>
  <c r="B11" i="6"/>
  <c r="J5" i="7"/>
  <c r="E6"/>
  <c r="E12" s="1"/>
  <c r="H6"/>
  <c r="H12" s="1"/>
  <c r="C6"/>
  <c r="D6"/>
  <c r="D12" s="1"/>
  <c r="F6"/>
  <c r="F12" s="1"/>
  <c r="G6"/>
  <c r="G12" s="1"/>
  <c r="G13" s="1"/>
  <c r="J5" i="6"/>
  <c r="J11" s="1"/>
  <c r="K4" s="1"/>
  <c r="F11"/>
  <c r="E13" i="7" l="1"/>
  <c r="H13"/>
  <c r="D13"/>
  <c r="F13"/>
  <c r="C12"/>
  <c r="C13" s="1"/>
  <c r="J6"/>
  <c r="J12" s="1"/>
  <c r="K8" s="1"/>
  <c r="K2" i="6"/>
  <c r="K6"/>
  <c r="K7"/>
  <c r="K8"/>
  <c r="K3"/>
  <c r="K5"/>
  <c r="J13" i="7" l="1"/>
  <c r="K6"/>
  <c r="K5"/>
  <c r="K4"/>
  <c r="K7"/>
</calcChain>
</file>

<file path=xl/sharedStrings.xml><?xml version="1.0" encoding="utf-8"?>
<sst xmlns="http://schemas.openxmlformats.org/spreadsheetml/2006/main" count="188" uniqueCount="161">
  <si>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</si>
  <si>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</si>
  <si>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</si>
  <si>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</si>
  <si>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</si>
  <si>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</si>
  <si>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</si>
  <si>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</si>
  <si>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</si>
  <si>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</si>
  <si>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</si>
  <si>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</si>
  <si>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</si>
  <si>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</si>
  <si>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</si>
  <si>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</si>
  <si>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</si>
  <si>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</si>
  <si>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</si>
  <si>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</si>
  <si>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</si>
  <si>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</si>
  <si>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</si>
  <si>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</si>
  <si>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</si>
  <si>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</si>
  <si>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</si>
  <si>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</si>
  <si>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</si>
  <si>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</si>
  <si>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</si>
  <si>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</si>
  <si>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</si>
  <si>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</si>
  <si>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</si>
  <si>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</si>
  <si>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</si>
  <si>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</si>
  <si>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</si>
  <si>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</si>
  <si>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</si>
  <si>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</si>
  <si>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</si>
  <si>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</si>
  <si>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</si>
  <si>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</si>
  <si>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</si>
  <si>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</si>
  <si>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</si>
  <si>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</si>
  <si>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</si>
  <si>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</si>
  <si>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</si>
  <si>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</si>
  <si>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</si>
  <si>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</si>
  <si>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</si>
  <si>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</si>
  <si>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</si>
  <si>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</si>
  <si>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</si>
  <si>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</si>
  <si>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</si>
  <si>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</si>
  <si>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</si>
  <si>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</si>
  <si>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</si>
  <si>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</si>
  <si>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</si>
  <si>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</si>
  <si>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</si>
  <si>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</si>
  <si>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</si>
  <si>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</si>
  <si>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</si>
  <si>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</si>
  <si>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</si>
  <si>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</si>
  <si>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</si>
  <si>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</si>
  <si>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</si>
  <si>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</si>
  <si>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</si>
  <si>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</si>
  <si>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</si>
  <si>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</si>
  <si>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</si>
  <si>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</si>
  <si>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</si>
  <si>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</si>
  <si>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</si>
  <si>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</si>
  <si>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</si>
  <si>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</si>
  <si>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</si>
  <si>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</si>
  <si>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</si>
  <si>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</si>
  <si>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</si>
  <si>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</si>
  <si>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</si>
  <si>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</si>
  <si>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</si>
  <si>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</si>
  <si>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</si>
  <si>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</si>
  <si>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</si>
  <si>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</si>
  <si>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</si>
  <si>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</si>
  <si>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</si>
  <si>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</si>
  <si>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住宿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</si>
  <si>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</si>
  <si>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</si>
  <si>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</si>
  <si>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</si>
  <si>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</si>
  <si>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</si>
  <si>
    <t>J04</t>
    <phoneticPr fontId="1" type="noConversion"/>
  </si>
  <si>
    <t>j53</t>
    <phoneticPr fontId="1" type="noConversion"/>
  </si>
  <si>
    <t>C62</t>
    <phoneticPr fontId="1" type="noConversion"/>
  </si>
  <si>
    <t>J36</t>
    <phoneticPr fontId="1" type="noConversion"/>
  </si>
  <si>
    <t>SZ6</t>
    <phoneticPr fontId="1" type="noConversion"/>
  </si>
  <si>
    <t>SZ7</t>
    <phoneticPr fontId="1" type="noConversion"/>
  </si>
  <si>
    <t>J25</t>
    <phoneticPr fontId="1" type="noConversion"/>
  </si>
  <si>
    <t>新购设备</t>
    <phoneticPr fontId="1" type="noConversion"/>
  </si>
  <si>
    <t>租赁设备</t>
    <phoneticPr fontId="1" type="noConversion"/>
  </si>
  <si>
    <t>SZ4</t>
    <phoneticPr fontId="1" type="noConversion"/>
  </si>
  <si>
    <t>编号</t>
    <phoneticPr fontId="1" type="noConversion"/>
  </si>
  <si>
    <t>金额</t>
    <phoneticPr fontId="1" type="noConversion"/>
  </si>
  <si>
    <t>J04</t>
    <phoneticPr fontId="1" type="noConversion"/>
  </si>
  <si>
    <t>J25</t>
    <phoneticPr fontId="1" type="noConversion"/>
  </si>
  <si>
    <t>J24</t>
    <phoneticPr fontId="1" type="noConversion"/>
  </si>
  <si>
    <t>B03</t>
    <phoneticPr fontId="1" type="noConversion"/>
  </si>
  <si>
    <t>SG3</t>
    <phoneticPr fontId="1" type="noConversion"/>
  </si>
  <si>
    <t>J17</t>
    <phoneticPr fontId="1" type="noConversion"/>
  </si>
  <si>
    <t>J13</t>
    <phoneticPr fontId="1" type="noConversion"/>
  </si>
  <si>
    <t>J16</t>
    <phoneticPr fontId="1" type="noConversion"/>
  </si>
  <si>
    <t>SZ5</t>
    <phoneticPr fontId="1" type="noConversion"/>
  </si>
  <si>
    <t>J1A</t>
    <phoneticPr fontId="1" type="noConversion"/>
  </si>
  <si>
    <t>C12</t>
    <phoneticPr fontId="1" type="noConversion"/>
  </si>
  <si>
    <t>J18</t>
    <phoneticPr fontId="1" type="noConversion"/>
  </si>
  <si>
    <t>J19</t>
    <phoneticPr fontId="1" type="noConversion"/>
  </si>
  <si>
    <t>J15</t>
    <phoneticPr fontId="1" type="noConversion"/>
  </si>
  <si>
    <t>J14</t>
    <phoneticPr fontId="1" type="noConversion"/>
  </si>
  <si>
    <t>J03</t>
    <phoneticPr fontId="1" type="noConversion"/>
  </si>
  <si>
    <t>J35</t>
    <phoneticPr fontId="1" type="noConversion"/>
  </si>
  <si>
    <t>SZ7</t>
    <phoneticPr fontId="1" type="noConversion"/>
  </si>
  <si>
    <t>SZ6</t>
    <phoneticPr fontId="1" type="noConversion"/>
  </si>
  <si>
    <t>J36</t>
    <phoneticPr fontId="1" type="noConversion"/>
  </si>
  <si>
    <t>C62</t>
    <phoneticPr fontId="1" type="noConversion"/>
  </si>
  <si>
    <t>J53</t>
    <phoneticPr fontId="1" type="noConversion"/>
  </si>
  <si>
    <t>SG5</t>
    <phoneticPr fontId="1" type="noConversion"/>
  </si>
  <si>
    <t>J05</t>
    <phoneticPr fontId="1" type="noConversion"/>
  </si>
  <si>
    <t>J37</t>
    <phoneticPr fontId="1" type="noConversion"/>
  </si>
  <si>
    <t>SZ8</t>
    <phoneticPr fontId="1" type="noConversion"/>
  </si>
  <si>
    <t>SZ8</t>
    <phoneticPr fontId="1" type="noConversion"/>
  </si>
  <si>
    <t>J05</t>
    <phoneticPr fontId="1" type="noConversion"/>
  </si>
  <si>
    <t>SG5</t>
    <phoneticPr fontId="1" type="noConversion"/>
  </si>
  <si>
    <t>J37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</si>
</sst>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G15" sqref="G15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E9" sqref="E9"/>
    </sheetView>
  </sheetViews>
  <sheetFormatPr defaultRowHeight="14.25"/>
  <sheetData>
    <row r="2" spans="1:2">
      <c r="A2" t="s">
        <v>157</v>
      </c>
      <c r="B2">
        <v>5771.5</v>
      </c>
    </row>
    <row r="3" spans="1:2">
      <c r="A3" t="s">
        <v>146</v>
      </c>
      <c r="B3">
        <v>2901</v>
      </c>
    </row>
    <row r="4" spans="1:2">
      <c r="A4" t="s">
        <v>158</v>
      </c>
      <c r="B4">
        <v>1946.65</v>
      </c>
    </row>
    <row r="5" spans="1:2">
      <c r="A5" t="s">
        <v>159</v>
      </c>
      <c r="B5">
        <v>2126.9</v>
      </c>
    </row>
    <row r="6" spans="1:2">
      <c r="A6" t="s">
        <v>160</v>
      </c>
      <c r="B6">
        <v>83.68</v>
      </c>
    </row>
    <row r="9" spans="1:2">
      <c r="B9">
        <f>SUM(B2:B6)</f>
        <v>12829.73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topLeftCell="M1" workbookViewId="0">
      <pane ySplit="2" topLeftCell="A3" activePane="bottomLeft" state="frozen"/>
      <selection pane="bottomLeft" activeCell="AC17" sqref="AC17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B1" t="s">
        <v>121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641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B3">
        <v>641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SUM(AA2:AB2)</f>
        <v>2485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28285.719999999998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1"/>
  <sheetViews>
    <sheetView topLeftCell="P1" workbookViewId="0">
      <pane ySplit="2" topLeftCell="A3" activePane="bottomLeft" state="frozen"/>
      <selection pane="bottomLeft" activeCell="AE22" sqref="AE22"/>
    </sheetView>
  </sheetViews>
  <sheetFormatPr defaultRowHeight="14.25"/>
  <sheetData>
    <row r="1" spans="1:46">
      <c r="A1" t="s">
        <v>34</v>
      </c>
      <c r="B1" t="s">
        <v>65</v>
      </c>
      <c r="C1" t="s">
        <v>100</v>
      </c>
      <c r="D1" t="s">
        <v>119</v>
      </c>
      <c r="E1" t="s">
        <v>154</v>
      </c>
      <c r="F1" t="s">
        <v>24</v>
      </c>
      <c r="G1" t="s">
        <v>25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96</v>
      </c>
      <c r="N1" t="s">
        <v>97</v>
      </c>
      <c r="O1" t="s">
        <v>98</v>
      </c>
      <c r="P1" t="s">
        <v>22</v>
      </c>
      <c r="Q1" t="s">
        <v>23</v>
      </c>
      <c r="R1" t="s">
        <v>39</v>
      </c>
      <c r="S1" t="s">
        <v>82</v>
      </c>
      <c r="T1" t="s">
        <v>125</v>
      </c>
      <c r="U1" t="s">
        <v>44</v>
      </c>
      <c r="V1" t="s">
        <v>47</v>
      </c>
      <c r="W1" t="s">
        <v>59</v>
      </c>
      <c r="X1" t="s">
        <v>66</v>
      </c>
      <c r="Y1" t="s">
        <v>84</v>
      </c>
      <c r="Z1" t="s">
        <v>122</v>
      </c>
      <c r="AA1" t="s">
        <v>155</v>
      </c>
      <c r="AB1" t="s">
        <v>15</v>
      </c>
      <c r="AC1" t="s">
        <v>16</v>
      </c>
      <c r="AD1" t="s">
        <v>17</v>
      </c>
      <c r="AE1" t="s">
        <v>18</v>
      </c>
      <c r="AF1" t="s">
        <v>26</v>
      </c>
      <c r="AG1" t="s">
        <v>38</v>
      </c>
      <c r="AH1" t="s">
        <v>120</v>
      </c>
      <c r="AI1" t="s">
        <v>28</v>
      </c>
      <c r="AJ1" t="s">
        <v>29</v>
      </c>
      <c r="AK1" t="s">
        <v>30</v>
      </c>
      <c r="AM1">
        <v>0</v>
      </c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</row>
    <row r="2" spans="1:46">
      <c r="A2">
        <f t="shared" ref="A2:AB2" si="0">SUM(A3:A30)</f>
        <v>1109</v>
      </c>
      <c r="B2">
        <f>SUM(B3:B50)</f>
        <v>866</v>
      </c>
      <c r="C2">
        <f>SUM(C3:C50)</f>
        <v>2901</v>
      </c>
      <c r="D2">
        <f>SUM(D3:D50)</f>
        <v>2000</v>
      </c>
      <c r="E2">
        <f>SUM(E3:E50)</f>
        <v>1946.6499999999999</v>
      </c>
      <c r="F2">
        <f t="shared" si="0"/>
        <v>4734</v>
      </c>
      <c r="G2">
        <f t="shared" si="0"/>
        <v>137</v>
      </c>
      <c r="H2">
        <f t="shared" si="0"/>
        <v>112</v>
      </c>
      <c r="I2">
        <f t="shared" si="0"/>
        <v>386.5</v>
      </c>
      <c r="J2">
        <f t="shared" si="0"/>
        <v>462.6</v>
      </c>
      <c r="K2">
        <f t="shared" si="0"/>
        <v>116</v>
      </c>
      <c r="L2">
        <f t="shared" si="0"/>
        <v>278</v>
      </c>
      <c r="M2">
        <f t="shared" si="0"/>
        <v>80</v>
      </c>
      <c r="N2">
        <f t="shared" si="0"/>
        <v>77</v>
      </c>
      <c r="O2">
        <f t="shared" si="0"/>
        <v>80</v>
      </c>
      <c r="P2">
        <f t="shared" si="0"/>
        <v>252</v>
      </c>
      <c r="Q2">
        <f t="shared" si="0"/>
        <v>1113.5</v>
      </c>
      <c r="R2">
        <f t="shared" si="0"/>
        <v>274.10000000000002</v>
      </c>
      <c r="S2">
        <f t="shared" si="0"/>
        <v>100</v>
      </c>
      <c r="T2">
        <f t="shared" si="0"/>
        <v>3367.89</v>
      </c>
      <c r="U2">
        <f t="shared" ref="U2" si="1">SUM(U3:U30)</f>
        <v>482.46000000000004</v>
      </c>
      <c r="V2">
        <f t="shared" ref="V2:W2" si="2">SUM(V3:V30)</f>
        <v>95</v>
      </c>
      <c r="W2">
        <f t="shared" si="2"/>
        <v>250</v>
      </c>
      <c r="X2">
        <f>SUM(X3:X50)</f>
        <v>890.6</v>
      </c>
      <c r="Y2">
        <f>SUM(Y3:Y50)</f>
        <v>231.4</v>
      </c>
      <c r="Z2">
        <f>SUM(Z3:Z50)</f>
        <v>279.82</v>
      </c>
      <c r="AA2">
        <f>SUM(AA3:AA50)</f>
        <v>83.68</v>
      </c>
      <c r="AB2">
        <f t="shared" si="0"/>
        <v>327.7</v>
      </c>
      <c r="AC2">
        <f t="shared" ref="AC2:AK2" si="3">SUM(AC3:AC30)</f>
        <v>717</v>
      </c>
      <c r="AD2">
        <f t="shared" si="3"/>
        <v>560</v>
      </c>
      <c r="AE2">
        <f t="shared" si="3"/>
        <v>353</v>
      </c>
      <c r="AF2">
        <f t="shared" si="3"/>
        <v>708.81999999999994</v>
      </c>
      <c r="AG2">
        <f t="shared" si="3"/>
        <v>931</v>
      </c>
      <c r="AH2">
        <f t="shared" si="3"/>
        <v>244</v>
      </c>
      <c r="AI2">
        <f t="shared" si="3"/>
        <v>265</v>
      </c>
      <c r="AJ2">
        <f t="shared" si="3"/>
        <v>225</v>
      </c>
      <c r="AK2">
        <f t="shared" si="3"/>
        <v>100</v>
      </c>
      <c r="AL2" s="1" t="s">
        <v>57</v>
      </c>
      <c r="AM2">
        <f>SUM(A2:E2)</f>
        <v>8822.65</v>
      </c>
      <c r="AN2">
        <f>SUM(F2:O2)</f>
        <v>6463.1</v>
      </c>
      <c r="AO2">
        <f>SUM(P2:T2)</f>
        <v>5107.49</v>
      </c>
      <c r="AP2">
        <f>SUM(U2:AA2)</f>
        <v>2312.96</v>
      </c>
      <c r="AQ2">
        <f>SUM(AB2:AE2)</f>
        <v>1957.7</v>
      </c>
      <c r="AR2">
        <f>SUM(AF2:AH2)</f>
        <v>1883.82</v>
      </c>
      <c r="AS2">
        <f>SUM(AI2:AK2)</f>
        <v>590</v>
      </c>
      <c r="AT2">
        <f>SUM(AM2:AS2)</f>
        <v>27137.719999999998</v>
      </c>
    </row>
    <row r="3" spans="1:46">
      <c r="A3">
        <v>1109</v>
      </c>
      <c r="B3">
        <v>9</v>
      </c>
      <c r="C3">
        <v>91</v>
      </c>
      <c r="D3">
        <v>2000</v>
      </c>
      <c r="E3">
        <v>45</v>
      </c>
      <c r="F3">
        <v>480</v>
      </c>
      <c r="G3">
        <v>17</v>
      </c>
      <c r="H3">
        <v>112</v>
      </c>
      <c r="I3">
        <v>41</v>
      </c>
      <c r="J3">
        <v>51</v>
      </c>
      <c r="K3">
        <v>5</v>
      </c>
      <c r="L3">
        <v>278</v>
      </c>
      <c r="M3">
        <v>80</v>
      </c>
      <c r="N3">
        <v>77</v>
      </c>
      <c r="O3">
        <v>80</v>
      </c>
      <c r="P3">
        <v>155</v>
      </c>
      <c r="Q3">
        <v>870</v>
      </c>
      <c r="R3">
        <v>112.01</v>
      </c>
      <c r="S3">
        <v>37</v>
      </c>
      <c r="T3">
        <v>1629.06</v>
      </c>
      <c r="U3">
        <v>187.36</v>
      </c>
      <c r="V3">
        <v>11</v>
      </c>
      <c r="W3">
        <v>10</v>
      </c>
      <c r="X3">
        <v>130</v>
      </c>
      <c r="Y3">
        <v>5</v>
      </c>
      <c r="Z3">
        <v>279.82</v>
      </c>
      <c r="AA3">
        <v>83.68</v>
      </c>
      <c r="AB3">
        <v>18</v>
      </c>
      <c r="AC3">
        <v>15</v>
      </c>
      <c r="AD3">
        <v>20</v>
      </c>
      <c r="AE3">
        <v>10</v>
      </c>
      <c r="AF3">
        <v>159</v>
      </c>
      <c r="AG3">
        <v>9</v>
      </c>
      <c r="AH3">
        <v>100</v>
      </c>
      <c r="AI3">
        <v>10</v>
      </c>
      <c r="AJ3">
        <v>25</v>
      </c>
      <c r="AK3">
        <v>100</v>
      </c>
    </row>
    <row r="4" spans="1:46">
      <c r="B4">
        <v>9</v>
      </c>
      <c r="C4">
        <v>41</v>
      </c>
      <c r="E4">
        <v>58.56</v>
      </c>
      <c r="F4">
        <v>4254</v>
      </c>
      <c r="G4">
        <v>120</v>
      </c>
      <c r="I4">
        <v>160</v>
      </c>
      <c r="J4">
        <v>92</v>
      </c>
      <c r="K4">
        <v>111</v>
      </c>
      <c r="P4">
        <v>24</v>
      </c>
      <c r="Q4">
        <v>243.5</v>
      </c>
      <c r="R4">
        <v>162.09</v>
      </c>
      <c r="S4">
        <v>15</v>
      </c>
      <c r="T4">
        <v>1738.83</v>
      </c>
      <c r="U4">
        <v>10</v>
      </c>
      <c r="V4">
        <v>11</v>
      </c>
      <c r="W4">
        <v>73</v>
      </c>
      <c r="X4">
        <v>18</v>
      </c>
      <c r="Y4">
        <v>5</v>
      </c>
      <c r="AB4">
        <v>15</v>
      </c>
      <c r="AC4">
        <v>50</v>
      </c>
      <c r="AD4">
        <v>10</v>
      </c>
      <c r="AE4">
        <v>127</v>
      </c>
      <c r="AF4">
        <v>152</v>
      </c>
      <c r="AG4">
        <v>13</v>
      </c>
      <c r="AH4">
        <v>38</v>
      </c>
      <c r="AI4">
        <v>10</v>
      </c>
      <c r="AJ4">
        <v>100</v>
      </c>
    </row>
    <row r="5" spans="1:46">
      <c r="B5">
        <v>9</v>
      </c>
      <c r="C5">
        <v>20.8</v>
      </c>
      <c r="E5">
        <v>1427.09</v>
      </c>
      <c r="I5">
        <v>27</v>
      </c>
      <c r="J5">
        <v>9</v>
      </c>
      <c r="P5">
        <v>38</v>
      </c>
      <c r="S5">
        <v>13</v>
      </c>
      <c r="U5">
        <v>10</v>
      </c>
      <c r="V5">
        <v>16</v>
      </c>
      <c r="W5">
        <v>135</v>
      </c>
      <c r="X5">
        <v>40</v>
      </c>
      <c r="Y5">
        <v>55</v>
      </c>
      <c r="AB5">
        <v>17.2</v>
      </c>
      <c r="AC5">
        <v>26</v>
      </c>
      <c r="AD5">
        <v>10</v>
      </c>
      <c r="AE5">
        <v>10</v>
      </c>
      <c r="AF5">
        <v>150</v>
      </c>
      <c r="AG5">
        <v>9</v>
      </c>
      <c r="AH5">
        <v>28</v>
      </c>
      <c r="AI5">
        <v>116</v>
      </c>
      <c r="AJ5">
        <v>100</v>
      </c>
    </row>
    <row r="6" spans="1:46">
      <c r="B6">
        <v>127</v>
      </c>
      <c r="C6">
        <v>12.2</v>
      </c>
      <c r="E6">
        <v>200</v>
      </c>
      <c r="I6">
        <v>28</v>
      </c>
      <c r="J6">
        <v>130</v>
      </c>
      <c r="P6">
        <v>19</v>
      </c>
      <c r="S6">
        <v>35</v>
      </c>
      <c r="U6">
        <v>51</v>
      </c>
      <c r="V6">
        <v>10</v>
      </c>
      <c r="W6">
        <v>13</v>
      </c>
      <c r="X6">
        <v>33</v>
      </c>
      <c r="Y6">
        <v>23</v>
      </c>
      <c r="AB6">
        <v>32</v>
      </c>
      <c r="AC6">
        <v>72</v>
      </c>
      <c r="AD6">
        <v>10</v>
      </c>
      <c r="AE6">
        <v>48</v>
      </c>
      <c r="AF6">
        <v>154</v>
      </c>
      <c r="AG6">
        <v>132</v>
      </c>
      <c r="AH6">
        <v>37</v>
      </c>
      <c r="AI6">
        <v>129</v>
      </c>
    </row>
    <row r="7" spans="1:46">
      <c r="B7">
        <v>20</v>
      </c>
      <c r="C7">
        <v>10</v>
      </c>
      <c r="E7">
        <v>100</v>
      </c>
      <c r="I7">
        <v>17</v>
      </c>
      <c r="J7">
        <v>9</v>
      </c>
      <c r="P7">
        <v>16</v>
      </c>
      <c r="U7">
        <v>51</v>
      </c>
      <c r="V7">
        <v>12</v>
      </c>
      <c r="W7">
        <v>19</v>
      </c>
      <c r="X7">
        <v>23</v>
      </c>
      <c r="Y7">
        <v>14</v>
      </c>
      <c r="AB7">
        <v>19</v>
      </c>
      <c r="AC7">
        <v>71</v>
      </c>
      <c r="AD7">
        <v>10</v>
      </c>
      <c r="AE7">
        <v>69</v>
      </c>
      <c r="AF7">
        <v>93.82</v>
      </c>
      <c r="AG7">
        <v>23</v>
      </c>
      <c r="AH7">
        <v>41</v>
      </c>
    </row>
    <row r="8" spans="1:46">
      <c r="B8">
        <v>150</v>
      </c>
      <c r="C8">
        <v>39</v>
      </c>
      <c r="E8">
        <v>29</v>
      </c>
      <c r="I8">
        <v>44</v>
      </c>
      <c r="J8">
        <v>17</v>
      </c>
      <c r="U8">
        <v>51</v>
      </c>
      <c r="V8">
        <v>13</v>
      </c>
      <c r="X8">
        <v>19</v>
      </c>
      <c r="Y8">
        <v>110.4</v>
      </c>
      <c r="AB8">
        <v>10</v>
      </c>
      <c r="AC8">
        <v>129</v>
      </c>
      <c r="AD8">
        <v>500</v>
      </c>
      <c r="AE8">
        <v>44</v>
      </c>
      <c r="AG8">
        <v>52</v>
      </c>
    </row>
    <row r="9" spans="1:46">
      <c r="B9">
        <v>32</v>
      </c>
      <c r="C9">
        <v>14</v>
      </c>
      <c r="E9">
        <v>36</v>
      </c>
      <c r="I9">
        <v>19</v>
      </c>
      <c r="J9">
        <v>17</v>
      </c>
      <c r="U9">
        <v>51</v>
      </c>
      <c r="V9">
        <v>13</v>
      </c>
      <c r="X9">
        <v>32.4</v>
      </c>
      <c r="Y9">
        <v>9</v>
      </c>
      <c r="AB9">
        <v>9</v>
      </c>
      <c r="AC9">
        <v>67</v>
      </c>
      <c r="AE9">
        <v>45</v>
      </c>
      <c r="AG9">
        <v>10</v>
      </c>
    </row>
    <row r="10" spans="1:46">
      <c r="B10">
        <v>15</v>
      </c>
      <c r="C10">
        <v>19</v>
      </c>
      <c r="E10">
        <v>51</v>
      </c>
      <c r="I10">
        <v>26.5</v>
      </c>
      <c r="J10">
        <v>11.8</v>
      </c>
      <c r="U10">
        <v>71.099999999999994</v>
      </c>
      <c r="V10">
        <v>9</v>
      </c>
      <c r="X10">
        <v>55</v>
      </c>
      <c r="Y10">
        <v>10</v>
      </c>
      <c r="AB10">
        <v>12</v>
      </c>
      <c r="AC10">
        <v>132</v>
      </c>
      <c r="AG10">
        <v>131</v>
      </c>
    </row>
    <row r="11" spans="1:46">
      <c r="B11">
        <v>142</v>
      </c>
      <c r="C11">
        <v>66</v>
      </c>
      <c r="I11">
        <v>24</v>
      </c>
      <c r="J11">
        <v>125.8</v>
      </c>
      <c r="X11">
        <v>12</v>
      </c>
      <c r="AB11">
        <v>13</v>
      </c>
      <c r="AC11">
        <v>135</v>
      </c>
      <c r="AG11">
        <v>105</v>
      </c>
    </row>
    <row r="12" spans="1:46">
      <c r="B12">
        <v>12</v>
      </c>
      <c r="C12">
        <v>56</v>
      </c>
      <c r="X12">
        <v>22</v>
      </c>
      <c r="AB12">
        <v>55</v>
      </c>
      <c r="AC12">
        <v>20</v>
      </c>
      <c r="AG12">
        <v>136</v>
      </c>
    </row>
    <row r="13" spans="1:46">
      <c r="B13">
        <v>10</v>
      </c>
      <c r="C13">
        <v>53</v>
      </c>
      <c r="X13">
        <v>110</v>
      </c>
      <c r="AB13">
        <v>9</v>
      </c>
      <c r="AG13">
        <v>149</v>
      </c>
    </row>
    <row r="14" spans="1:46">
      <c r="B14">
        <v>10</v>
      </c>
      <c r="C14">
        <v>34</v>
      </c>
      <c r="X14">
        <v>27</v>
      </c>
      <c r="AB14">
        <v>18</v>
      </c>
      <c r="AG14">
        <v>11</v>
      </c>
    </row>
    <row r="15" spans="1:46">
      <c r="B15">
        <v>10</v>
      </c>
      <c r="C15">
        <v>35</v>
      </c>
      <c r="X15">
        <v>52</v>
      </c>
      <c r="AB15">
        <v>11</v>
      </c>
      <c r="AG15">
        <v>17</v>
      </c>
    </row>
    <row r="16" spans="1:46">
      <c r="B16">
        <v>10</v>
      </c>
      <c r="C16">
        <v>20</v>
      </c>
      <c r="X16">
        <v>18</v>
      </c>
      <c r="AB16">
        <v>75.3</v>
      </c>
      <c r="AG16">
        <v>14</v>
      </c>
    </row>
    <row r="17" spans="2:33">
      <c r="B17">
        <v>10</v>
      </c>
      <c r="C17">
        <v>1510</v>
      </c>
      <c r="X17">
        <v>19.2</v>
      </c>
      <c r="AB17">
        <v>14.2</v>
      </c>
      <c r="AG17">
        <v>120</v>
      </c>
    </row>
    <row r="18" spans="2:33">
      <c r="B18">
        <v>25</v>
      </c>
      <c r="C18">
        <v>880</v>
      </c>
      <c r="X18">
        <v>34</v>
      </c>
    </row>
    <row r="19" spans="2:33">
      <c r="B19">
        <v>25</v>
      </c>
      <c r="X19">
        <v>20</v>
      </c>
    </row>
    <row r="20" spans="2:33">
      <c r="B20">
        <v>25</v>
      </c>
      <c r="X20">
        <v>32</v>
      </c>
    </row>
    <row r="21" spans="2:33">
      <c r="B21">
        <v>10</v>
      </c>
      <c r="X21">
        <v>32</v>
      </c>
    </row>
    <row r="22" spans="2:33">
      <c r="B22">
        <v>100</v>
      </c>
      <c r="X22">
        <v>39</v>
      </c>
    </row>
    <row r="23" spans="2:33">
      <c r="B23">
        <v>5</v>
      </c>
      <c r="X23">
        <v>24</v>
      </c>
    </row>
    <row r="24" spans="2:33">
      <c r="B24">
        <v>5</v>
      </c>
      <c r="X24">
        <v>15</v>
      </c>
    </row>
    <row r="25" spans="2:33">
      <c r="B25">
        <v>5</v>
      </c>
      <c r="X25">
        <v>16</v>
      </c>
    </row>
    <row r="26" spans="2:33">
      <c r="B26">
        <v>5</v>
      </c>
      <c r="X26">
        <v>19</v>
      </c>
    </row>
    <row r="27" spans="2:33">
      <c r="B27">
        <v>5</v>
      </c>
      <c r="X27">
        <v>19</v>
      </c>
    </row>
    <row r="28" spans="2:33">
      <c r="B28">
        <v>50</v>
      </c>
      <c r="X28">
        <v>13</v>
      </c>
    </row>
    <row r="29" spans="2:33">
      <c r="B29">
        <v>20</v>
      </c>
      <c r="X29">
        <v>17</v>
      </c>
    </row>
    <row r="30" spans="2:33">
      <c r="B30">
        <v>10</v>
      </c>
    </row>
    <row r="31" spans="2:33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ySplit="2" topLeftCell="A3" activePane="bottomLeft" state="frozen"/>
      <selection pane="bottomLeft" activeCell="H5" sqref="H5"/>
    </sheetView>
  </sheetViews>
  <sheetFormatPr defaultRowHeight="14.25"/>
  <sheetData>
    <row r="1" spans="1:17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123</v>
      </c>
      <c r="G1" t="s">
        <v>124</v>
      </c>
      <c r="H1" t="s">
        <v>156</v>
      </c>
      <c r="I1" t="s">
        <v>36</v>
      </c>
      <c r="J1" t="s">
        <v>37</v>
      </c>
      <c r="K1" t="s">
        <v>86</v>
      </c>
      <c r="L1" t="s">
        <v>102</v>
      </c>
      <c r="M1" t="s">
        <v>153</v>
      </c>
    </row>
    <row r="2" spans="1:17">
      <c r="A2">
        <f>SUM(A3:A30)</f>
        <v>5120</v>
      </c>
      <c r="B2">
        <f t="shared" ref="B2:O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22220</v>
      </c>
      <c r="G2">
        <f t="shared" si="0"/>
        <v>16200</v>
      </c>
      <c r="H2">
        <f t="shared" si="0"/>
        <v>5771.5</v>
      </c>
      <c r="I2">
        <f t="shared" si="0"/>
        <v>5161.92</v>
      </c>
      <c r="J2">
        <f t="shared" si="0"/>
        <v>5407</v>
      </c>
      <c r="K2">
        <f t="shared" si="0"/>
        <v>4078</v>
      </c>
      <c r="L2">
        <f t="shared" si="0"/>
        <v>72.849999999999994</v>
      </c>
      <c r="M2">
        <f t="shared" si="0"/>
        <v>2126.9</v>
      </c>
      <c r="N2">
        <f t="shared" si="0"/>
        <v>0</v>
      </c>
      <c r="O2">
        <f t="shared" si="0"/>
        <v>0</v>
      </c>
    </row>
    <row r="3" spans="1:17">
      <c r="A3">
        <v>800</v>
      </c>
      <c r="B3">
        <v>474</v>
      </c>
      <c r="C3">
        <v>1214</v>
      </c>
      <c r="D3">
        <v>135</v>
      </c>
      <c r="E3">
        <v>47</v>
      </c>
      <c r="F3">
        <v>9500</v>
      </c>
      <c r="G3">
        <v>9600</v>
      </c>
      <c r="H3">
        <v>1938</v>
      </c>
      <c r="I3">
        <v>479</v>
      </c>
      <c r="J3">
        <v>20</v>
      </c>
      <c r="K3">
        <v>3408</v>
      </c>
      <c r="L3">
        <v>72.849999999999994</v>
      </c>
      <c r="M3">
        <v>848.9</v>
      </c>
      <c r="P3" s="1" t="s">
        <v>127</v>
      </c>
      <c r="Q3">
        <f>SUM(A2:H2)</f>
        <v>53216.91</v>
      </c>
    </row>
    <row r="4" spans="1:17">
      <c r="A4">
        <v>4320</v>
      </c>
      <c r="C4">
        <v>1552</v>
      </c>
      <c r="D4">
        <v>14</v>
      </c>
      <c r="F4">
        <v>8500</v>
      </c>
      <c r="G4">
        <v>6600</v>
      </c>
      <c r="H4">
        <v>3833.5</v>
      </c>
      <c r="I4">
        <v>558.97</v>
      </c>
      <c r="J4">
        <v>129</v>
      </c>
      <c r="K4">
        <v>670</v>
      </c>
      <c r="M4">
        <v>379</v>
      </c>
      <c r="P4" s="1" t="s">
        <v>126</v>
      </c>
      <c r="Q4">
        <f>SUM(I2:M2)</f>
        <v>16846.670000000002</v>
      </c>
    </row>
    <row r="5" spans="1:17">
      <c r="C5">
        <v>327.41000000000003</v>
      </c>
      <c r="D5">
        <v>15</v>
      </c>
      <c r="F5">
        <v>4220</v>
      </c>
      <c r="I5">
        <v>558.95000000000005</v>
      </c>
      <c r="J5">
        <v>152</v>
      </c>
      <c r="M5">
        <v>899</v>
      </c>
    </row>
    <row r="6" spans="1:17">
      <c r="D6">
        <v>97</v>
      </c>
      <c r="I6">
        <v>559</v>
      </c>
      <c r="J6">
        <v>5106</v>
      </c>
    </row>
    <row r="7" spans="1:17">
      <c r="D7">
        <v>20</v>
      </c>
      <c r="I7">
        <v>529</v>
      </c>
    </row>
    <row r="8" spans="1:17">
      <c r="D8">
        <v>10</v>
      </c>
      <c r="I8">
        <v>281</v>
      </c>
    </row>
    <row r="9" spans="1:17">
      <c r="I9">
        <v>2196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L20" sqref="L20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O14" sqref="O14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J2/J11*100</f>
        <v>22.106311453131518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餐饮!AD5+3100</f>
        <v>5870</v>
      </c>
      <c r="E3">
        <f>餐饮!AD6+670</f>
        <v>7439.12</v>
      </c>
      <c r="F3">
        <f>餐饮!AD7+1632</f>
        <v>6132</v>
      </c>
      <c r="G3">
        <f>餐饮!AD8</f>
        <v>3526.6</v>
      </c>
      <c r="H3">
        <f>餐饮!AD9</f>
        <v>2485</v>
      </c>
      <c r="I3">
        <v>5000</v>
      </c>
      <c r="J3">
        <f t="shared" ref="J3:J8" si="0">SUM(B3:I3)</f>
        <v>38687.72</v>
      </c>
      <c r="K3">
        <f>J3/J11*100</f>
        <v>16.315200071185529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18.892841531863642</v>
      </c>
    </row>
    <row r="5" spans="1:11">
      <c r="A5" s="1" t="s">
        <v>85</v>
      </c>
      <c r="B5">
        <f>交通!AM2</f>
        <v>8822.65</v>
      </c>
      <c r="C5">
        <f>交通!AN2</f>
        <v>6463.1</v>
      </c>
      <c r="D5">
        <f>交通!AO2</f>
        <v>5107.49</v>
      </c>
      <c r="E5">
        <f>交通!AP2</f>
        <v>2312.96</v>
      </c>
      <c r="F5">
        <f>交通!AQ2</f>
        <v>1957.7</v>
      </c>
      <c r="G5">
        <f>交通!AR2</f>
        <v>1883.82</v>
      </c>
      <c r="H5">
        <f>交通!AS2</f>
        <v>590</v>
      </c>
      <c r="I5">
        <v>0</v>
      </c>
      <c r="J5">
        <f t="shared" si="0"/>
        <v>27137.719999999998</v>
      </c>
      <c r="K5">
        <f>J5/J11*100</f>
        <v>11.444389363751933</v>
      </c>
    </row>
    <row r="6" spans="1:11">
      <c r="A6" s="1" t="s">
        <v>69</v>
      </c>
      <c r="B6">
        <f>设备!Q4</f>
        <v>16846.670000000002</v>
      </c>
      <c r="I6">
        <v>0</v>
      </c>
      <c r="J6">
        <f t="shared" si="0"/>
        <v>16846.670000000002</v>
      </c>
      <c r="K6">
        <f>J6/J11*100</f>
        <v>7.1044970234286007</v>
      </c>
    </row>
    <row r="7" spans="1:11">
      <c r="A7" s="1" t="s">
        <v>70</v>
      </c>
      <c r="B7">
        <f>设备!Q3</f>
        <v>53216.91</v>
      </c>
      <c r="I7">
        <v>0</v>
      </c>
      <c r="J7">
        <f t="shared" si="0"/>
        <v>53216.91</v>
      </c>
      <c r="K7">
        <f>J7/J11*100</f>
        <v>22.442380523335927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1.6943800333028503</v>
      </c>
    </row>
    <row r="11" spans="1:11">
      <c r="A11" s="1" t="s">
        <v>56</v>
      </c>
      <c r="B11">
        <f>SUM(B2:B9)</f>
        <v>137388.43000000002</v>
      </c>
      <c r="C11">
        <f t="shared" ref="C11:J11" si="1">SUM(C2:C9)</f>
        <v>16089.1</v>
      </c>
      <c r="D11">
        <f t="shared" si="1"/>
        <v>19777.489999999998</v>
      </c>
      <c r="E11">
        <f t="shared" si="1"/>
        <v>22901.179999999997</v>
      </c>
      <c r="F11">
        <f t="shared" si="1"/>
        <v>15485.230000000001</v>
      </c>
      <c r="G11">
        <f t="shared" si="1"/>
        <v>12610.42</v>
      </c>
      <c r="H11">
        <f t="shared" si="1"/>
        <v>7875</v>
      </c>
      <c r="I11">
        <f t="shared" si="1"/>
        <v>5000</v>
      </c>
      <c r="J11">
        <f t="shared" si="1"/>
        <v>237126.85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J23" sqref="J23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52420</v>
      </c>
      <c r="K4">
        <f>J4/J12*100</f>
        <v>22.337403453689834</v>
      </c>
    </row>
    <row r="5" spans="1:19">
      <c r="A5" s="1" t="s">
        <v>68</v>
      </c>
      <c r="B5">
        <v>0</v>
      </c>
      <c r="C5">
        <f>餐饮!AD4+N5/6</f>
        <v>3727.5</v>
      </c>
      <c r="D5">
        <f>餐饮!AD5+N5/6+3100</f>
        <v>7771.5</v>
      </c>
      <c r="E5">
        <f>餐饮!AD6+N5/6+670</f>
        <v>9340.619999999999</v>
      </c>
      <c r="F5">
        <f>餐饮!AD7+N5/6+1632</f>
        <v>8033.5</v>
      </c>
      <c r="G5">
        <f>餐饮!AD8+N5/6</f>
        <v>5428.1</v>
      </c>
      <c r="H5">
        <f>餐饮!AD9+N5/6</f>
        <v>4386.5</v>
      </c>
      <c r="I5">
        <v>0</v>
      </c>
      <c r="J5">
        <f>SUM(B5:I5)</f>
        <v>38687.72</v>
      </c>
      <c r="K5">
        <f>J5/J12*100</f>
        <v>16.485753726504871</v>
      </c>
      <c r="M5" t="s">
        <v>103</v>
      </c>
      <c r="N5" s="1">
        <f>餐饮!AD3+5000</f>
        <v>11409</v>
      </c>
    </row>
    <row r="6" spans="1:19">
      <c r="A6" s="1" t="s">
        <v>101</v>
      </c>
      <c r="B6">
        <v>0</v>
      </c>
      <c r="C6">
        <f>交通!AN2+7800+(N6/6)</f>
        <v>15994.313333333334</v>
      </c>
      <c r="D6">
        <f>交通!AO2+8800+N6/6</f>
        <v>15638.703333333333</v>
      </c>
      <c r="E6">
        <f>交通!AP2+12000+N6/6</f>
        <v>16044.173333333332</v>
      </c>
      <c r="F6">
        <f>交通!AQ2+4200+N6/6</f>
        <v>7888.913333333333</v>
      </c>
      <c r="G6">
        <f>交通!AR2+7200+N6/6</f>
        <v>10815.033333333333</v>
      </c>
      <c r="H6">
        <f>交通!AS2+4800+N6/6</f>
        <v>7121.2133333333331</v>
      </c>
      <c r="I6">
        <v>0</v>
      </c>
      <c r="J6">
        <f t="shared" ref="J6:J8" si="0">SUM(B6:I6)</f>
        <v>73502.349999999991</v>
      </c>
      <c r="K6">
        <f>J6/J12*100</f>
        <v>31.321092078296807</v>
      </c>
      <c r="M6" t="s">
        <v>104</v>
      </c>
      <c r="N6">
        <f>交通!AM2+J16</f>
        <v>10387.279999999999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设备!Q4</f>
        <v>16846.670000000002</v>
      </c>
      <c r="J7">
        <f t="shared" si="0"/>
        <v>16846.670000000002</v>
      </c>
      <c r="K7">
        <f>J7/J12*100</f>
        <v>7.1787650637385152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设备!Q3</f>
        <v>53216.91</v>
      </c>
      <c r="J8">
        <f t="shared" si="0"/>
        <v>53216.91</v>
      </c>
      <c r="K8">
        <f>J8/J12*100</f>
        <v>22.676985677769956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119703.58</v>
      </c>
      <c r="C12">
        <f t="shared" ref="C12:J12" si="1">SUM(C4:C10)</f>
        <v>19721.813333333332</v>
      </c>
      <c r="D12">
        <f t="shared" si="1"/>
        <v>23410.203333333331</v>
      </c>
      <c r="E12">
        <f t="shared" si="1"/>
        <v>25660.793333333331</v>
      </c>
      <c r="F12">
        <f t="shared" si="1"/>
        <v>18426.413333333334</v>
      </c>
      <c r="G12">
        <f t="shared" si="1"/>
        <v>16243.133333333333</v>
      </c>
      <c r="H12">
        <f t="shared" si="1"/>
        <v>11507.713333333333</v>
      </c>
      <c r="I12">
        <f t="shared" si="1"/>
        <v>0</v>
      </c>
      <c r="J12">
        <f t="shared" si="1"/>
        <v>234673.65000000002</v>
      </c>
      <c r="M12" s="1" t="s">
        <v>110</v>
      </c>
      <c r="N12">
        <f>I12+B12</f>
        <v>119703.58</v>
      </c>
    </row>
    <row r="13" spans="1:19">
      <c r="A13" s="1" t="s">
        <v>109</v>
      </c>
      <c r="C13">
        <f>C12+N12/6</f>
        <v>39672.410000000003</v>
      </c>
      <c r="D13">
        <f>D12+N12/6</f>
        <v>43360.800000000003</v>
      </c>
      <c r="E13">
        <f>E12+N12/6</f>
        <v>45611.39</v>
      </c>
      <c r="F13">
        <f>F12+N12/6</f>
        <v>38377.01</v>
      </c>
      <c r="G13">
        <f>G12+N12/6</f>
        <v>36193.730000000003</v>
      </c>
      <c r="H13">
        <f>H12+N12/6</f>
        <v>31458.31</v>
      </c>
      <c r="J13" s="3">
        <f>SUM(C13:H13)</f>
        <v>234673.65000000002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I5" sqref="I5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116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113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112</v>
      </c>
      <c r="I4">
        <v>52420</v>
      </c>
      <c r="J4">
        <f>SUM(C4:I4)</f>
        <v>52420</v>
      </c>
    </row>
    <row r="5" spans="1:16">
      <c r="A5" s="1" t="s">
        <v>114</v>
      </c>
      <c r="I5">
        <v>17100</v>
      </c>
      <c r="J5">
        <f>SUM(C5:I5)</f>
        <v>17100</v>
      </c>
      <c r="M5">
        <v>3728</v>
      </c>
      <c r="N5">
        <v>14853</v>
      </c>
      <c r="P5">
        <v>52420</v>
      </c>
    </row>
    <row r="6" spans="1:16">
      <c r="A6" s="1" t="s">
        <v>115</v>
      </c>
      <c r="I6">
        <v>47107</v>
      </c>
      <c r="J6">
        <f>SUM(C6:I6)</f>
        <v>47107</v>
      </c>
      <c r="M6">
        <v>7771</v>
      </c>
      <c r="N6">
        <v>11130</v>
      </c>
      <c r="P6">
        <v>38047</v>
      </c>
    </row>
    <row r="7" spans="1:16">
      <c r="M7">
        <v>9341</v>
      </c>
      <c r="N7">
        <v>14539</v>
      </c>
      <c r="P7">
        <v>62680</v>
      </c>
    </row>
    <row r="8" spans="1:16">
      <c r="A8" s="1" t="s">
        <v>117</v>
      </c>
      <c r="C8">
        <f>SUM(C2:C6)+L13/6</f>
        <v>40518.833333333328</v>
      </c>
      <c r="D8">
        <f>SUM(D2:D6)+L13/6</f>
        <v>38338.833333333328</v>
      </c>
      <c r="E8">
        <f>SUM(E2:E6)+L13/6</f>
        <v>40817.833333333328</v>
      </c>
      <c r="F8">
        <f>SUM(F2:F6)+L13/6</f>
        <v>34219.833333333328</v>
      </c>
      <c r="G8">
        <f>SUM(G2:G6)+L13/6</f>
        <v>34295.833333333328</v>
      </c>
      <c r="H8">
        <f>SUM(H2:H6)+L13/6</f>
        <v>29162.833333333332</v>
      </c>
      <c r="J8">
        <f>SUM(C8:I8)</f>
        <v>217353.99999999997</v>
      </c>
      <c r="L8">
        <v>52420</v>
      </c>
      <c r="M8">
        <v>8034</v>
      </c>
      <c r="N8">
        <v>6748</v>
      </c>
      <c r="P8">
        <v>17100</v>
      </c>
    </row>
    <row r="9" spans="1:16">
      <c r="A9" s="1" t="s">
        <v>118</v>
      </c>
      <c r="C9">
        <v>40519</v>
      </c>
      <c r="D9">
        <v>38339</v>
      </c>
      <c r="E9">
        <v>40818</v>
      </c>
      <c r="F9">
        <v>34220</v>
      </c>
      <c r="G9">
        <v>34296</v>
      </c>
      <c r="H9">
        <v>29162</v>
      </c>
      <c r="J9">
        <f>SUM(C9:H9)</f>
        <v>217354</v>
      </c>
      <c r="L9">
        <v>17100</v>
      </c>
      <c r="M9">
        <v>5428</v>
      </c>
      <c r="N9">
        <v>9430</v>
      </c>
      <c r="P9">
        <v>47107</v>
      </c>
    </row>
    <row r="10" spans="1:16">
      <c r="L10">
        <v>47107</v>
      </c>
      <c r="M10">
        <v>3745</v>
      </c>
      <c r="N10">
        <v>5980</v>
      </c>
    </row>
    <row r="13" spans="1:16">
      <c r="L13">
        <f>SUM(L8:L10)</f>
        <v>116627</v>
      </c>
      <c r="M13">
        <f>SUM(M5:M10)</f>
        <v>38047</v>
      </c>
      <c r="N13">
        <f>SUM(N5:N10)</f>
        <v>62680</v>
      </c>
      <c r="P13">
        <f>SUM(P5:P10)</f>
        <v>217354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tabSelected="1" topLeftCell="A16" workbookViewId="0">
      <selection activeCell="D26" sqref="D26"/>
    </sheetView>
  </sheetViews>
  <sheetFormatPr defaultRowHeight="14.25"/>
  <sheetData>
    <row r="1" spans="1:2">
      <c r="A1" s="1" t="s">
        <v>129</v>
      </c>
      <c r="B1" s="1" t="s">
        <v>130</v>
      </c>
    </row>
    <row r="2" spans="1:2">
      <c r="A2" t="s">
        <v>128</v>
      </c>
      <c r="B2">
        <v>72.849999999999994</v>
      </c>
    </row>
    <row r="3" spans="1:2">
      <c r="A3" t="s">
        <v>131</v>
      </c>
      <c r="B3">
        <v>2000</v>
      </c>
    </row>
    <row r="4" spans="1:2">
      <c r="A4" t="s">
        <v>132</v>
      </c>
      <c r="B4">
        <v>3367.89</v>
      </c>
    </row>
    <row r="5" spans="1:2">
      <c r="A5" t="s">
        <v>133</v>
      </c>
      <c r="B5">
        <v>100</v>
      </c>
    </row>
    <row r="6" spans="1:2">
      <c r="A6" t="s">
        <v>134</v>
      </c>
      <c r="B6">
        <v>1981</v>
      </c>
    </row>
    <row r="7" spans="1:2">
      <c r="A7" t="s">
        <v>128</v>
      </c>
      <c r="B7">
        <v>291</v>
      </c>
    </row>
    <row r="8" spans="1:2">
      <c r="A8" t="s">
        <v>135</v>
      </c>
      <c r="B8">
        <v>4078</v>
      </c>
    </row>
    <row r="9" spans="1:2">
      <c r="A9" t="s">
        <v>136</v>
      </c>
      <c r="B9">
        <v>278</v>
      </c>
    </row>
    <row r="10" spans="1:2">
      <c r="A10" t="s">
        <v>137</v>
      </c>
      <c r="B10">
        <v>112</v>
      </c>
    </row>
    <row r="11" spans="1:2">
      <c r="A11" t="s">
        <v>138</v>
      </c>
      <c r="B11">
        <v>116</v>
      </c>
    </row>
    <row r="12" spans="1:2">
      <c r="A12" t="s">
        <v>139</v>
      </c>
      <c r="B12">
        <v>47</v>
      </c>
    </row>
    <row r="13" spans="1:2">
      <c r="A13" t="s">
        <v>140</v>
      </c>
      <c r="B13">
        <v>80</v>
      </c>
    </row>
    <row r="14" spans="1:2">
      <c r="A14" t="s">
        <v>141</v>
      </c>
      <c r="B14">
        <v>758</v>
      </c>
    </row>
    <row r="15" spans="1:2">
      <c r="A15" t="s">
        <v>142</v>
      </c>
      <c r="B15">
        <v>80</v>
      </c>
    </row>
    <row r="16" spans="1:2">
      <c r="A16" t="s">
        <v>143</v>
      </c>
      <c r="B16">
        <v>77</v>
      </c>
    </row>
    <row r="17" spans="1:5">
      <c r="A17" t="s">
        <v>144</v>
      </c>
      <c r="B17">
        <v>462.6</v>
      </c>
    </row>
    <row r="18" spans="1:5">
      <c r="A18" t="s">
        <v>145</v>
      </c>
      <c r="B18">
        <v>386.5</v>
      </c>
    </row>
    <row r="19" spans="1:5">
      <c r="A19" t="s">
        <v>81</v>
      </c>
      <c r="B19">
        <v>1872</v>
      </c>
    </row>
    <row r="20" spans="1:5">
      <c r="A20" t="s">
        <v>83</v>
      </c>
      <c r="B20">
        <v>1110</v>
      </c>
    </row>
    <row r="21" spans="1:5">
      <c r="A21" t="s">
        <v>146</v>
      </c>
      <c r="B21">
        <v>2901</v>
      </c>
    </row>
    <row r="22" spans="1:5">
      <c r="A22" t="s">
        <v>147</v>
      </c>
      <c r="B22">
        <v>231.4</v>
      </c>
    </row>
    <row r="23" spans="1:5">
      <c r="D23" t="s">
        <v>148</v>
      </c>
      <c r="E23">
        <v>16200</v>
      </c>
    </row>
    <row r="24" spans="1:5">
      <c r="A24" t="s">
        <v>149</v>
      </c>
      <c r="B24">
        <v>22220</v>
      </c>
    </row>
    <row r="25" spans="1:5">
      <c r="A25" t="s">
        <v>150</v>
      </c>
      <c r="B25">
        <v>279.82</v>
      </c>
    </row>
    <row r="26" spans="1:5">
      <c r="A26" t="s">
        <v>151</v>
      </c>
      <c r="B26">
        <v>641</v>
      </c>
    </row>
    <row r="27" spans="1:5">
      <c r="A27" t="s">
        <v>152</v>
      </c>
      <c r="B27">
        <v>244</v>
      </c>
    </row>
    <row r="30" spans="1:5">
      <c r="B30">
        <f>SUM(B2:B27)</f>
        <v>43787.060000000005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  <vt:lpstr>第二次贴票</vt:lpstr>
      <vt:lpstr>第三次贴票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2018-08-30T14:35:13Z</dcterms:modified>
</cp:coreProperties>
</file>