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/"/>
    </mc:Choice>
  </mc:AlternateContent>
  <xr:revisionPtr revIDLastSave="0" documentId="13_ncr:1_{0E8A3A92-952D-834B-912B-913D0424889C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3260" windowHeight="131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2" i="3" l="1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G19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T59" i="3" l="1"/>
  <c r="U59" i="3" s="1"/>
  <c r="AE59" i="3" s="1"/>
  <c r="AK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59" i="3" l="1"/>
  <c r="AV74" i="3"/>
  <c r="AZ74" i="3" s="1"/>
  <c r="AN61" i="3"/>
  <c r="AO61" i="3" s="1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B59" i="3"/>
  <c r="AF59" i="3" s="1"/>
  <c r="AB60" i="3"/>
  <c r="AF60" i="3" s="1"/>
  <c r="AA61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61" i="3"/>
  <c r="AG74" i="3"/>
  <c r="AH72" i="3"/>
  <c r="AG71" i="3"/>
  <c r="AG73" i="3"/>
  <c r="AJ61" i="3"/>
  <c r="AG72" i="3"/>
  <c r="AK74" i="3"/>
  <c r="AK73" i="3"/>
  <c r="AJ72" i="3"/>
  <c r="AL74" i="3"/>
  <c r="AI73" i="3"/>
  <c r="AL71" i="3"/>
  <c r="AH74" i="3"/>
  <c r="AL73" i="3"/>
  <c r="AK71" i="3"/>
  <c r="AJ74" i="3"/>
  <c r="AK72" i="3"/>
  <c r="AH71" i="3"/>
  <c r="AJ71" i="3"/>
  <c r="AH73" i="3"/>
  <c r="AI71" i="3"/>
  <c r="AJ73" i="3"/>
  <c r="AI72" i="3"/>
  <c r="AL72" i="3"/>
  <c r="AI74" i="3"/>
  <c r="AV47" i="3"/>
  <c r="AZ47" i="3" s="1"/>
  <c r="AV46" i="3"/>
  <c r="AZ46" i="3" s="1"/>
  <c r="AU47" i="3"/>
  <c r="AU46" i="3"/>
  <c r="AU45" i="3"/>
  <c r="AG58" i="3" l="1"/>
  <c r="AG59" i="3"/>
  <c r="AV80" i="3"/>
  <c r="AZ80" i="3" s="1"/>
  <c r="AV61" i="3"/>
  <c r="AZ61" i="3" s="1"/>
  <c r="AK61" i="3"/>
  <c r="AI59" i="3"/>
  <c r="AL59" i="3"/>
  <c r="AH59" i="3"/>
  <c r="AI60" i="3"/>
  <c r="AH58" i="3"/>
  <c r="AJ60" i="3"/>
  <c r="AK58" i="3"/>
  <c r="AK59" i="3"/>
  <c r="AL60" i="3"/>
  <c r="AH60" i="3"/>
  <c r="AJ58" i="3"/>
  <c r="AH61" i="3"/>
  <c r="AL61" i="3"/>
  <c r="AI61" i="3"/>
  <c r="AK60" i="3"/>
  <c r="AL58" i="3"/>
  <c r="AI58" i="3"/>
  <c r="AJ59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61" i="3" l="1"/>
  <c r="AM21" i="3" s="1"/>
  <c r="AM60" i="3"/>
  <c r="AM20" i="3" s="1"/>
  <c r="AM58" i="3"/>
  <c r="AM18" i="3" s="1"/>
  <c r="AM59" i="3"/>
  <c r="AM19" i="3" s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20" i="3"/>
  <c r="AN33" i="3"/>
  <c r="AN31" i="3"/>
  <c r="CW31" i="3" s="1"/>
  <c r="AN32" i="3"/>
  <c r="BG46" i="3"/>
  <c r="BG6" i="3" s="1"/>
  <c r="BG47" i="3"/>
  <c r="BG7" i="3" s="1"/>
  <c r="AN18" i="3" l="1"/>
  <c r="CW18" i="3" s="1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A31" i="3" s="1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V14" i="2"/>
  <c r="U11" i="2"/>
  <c r="AB11" i="2" s="1"/>
  <c r="Z11" i="2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T14" i="2"/>
  <c r="AB14" i="2"/>
  <c r="T11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<sst xmlns="http://schemas.openxmlformats.org/spreadsheetml/2006/main" count="590" uniqueCount="144">
  <si>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</si>
  <si>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</si>
  <si>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</si>
  <si>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</si>
  <si>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</si>
  <si>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</si>
  <si>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</si>
  <si>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</si>
  <si>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</si>
  <si>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</si>
  <si>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</si>
  <si>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</si>
  <si>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</si>
  <si>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</si>
  <si>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</si>
  <si>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</si>
  <si>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</si>
  <si>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</si>
  <si>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</si>
  <si>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</si>
  <si>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</si>
  <si>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</si>
  <si>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</si>
  <si>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</si>
  <si>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</si>
  <si>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</si>
  <si>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</si>
  <si>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</si>
  <si>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</si>
  <si>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</si>
  <si>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</si>
  <si>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</si>
  <si>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</si>
  <si>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</si>
  <si>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</si>
  <si>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</si>
  <si>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</si>
  <si>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</si>
  <si>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</si>
  <si>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</si>
  <si>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</si>
  <si>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</si>
  <si>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</si>
  <si>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</si>
  <si>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</si>
  <si>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</si>
  <si>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</si>
  <si>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</si>
  <si>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</si>
  <si>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</si>
  <si>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</si>
  <si>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</si>
  <si>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</si>
  <si>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</si>
  <si>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</si>
  <si>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</si>
  <si>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</si>
  <si>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</si>
  <si>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</si>
  <si>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</si>
  <si>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</si>
  <si>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</si>
  <si>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</si>
  <si>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</si>
  <si>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</si>
  <si>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</si>
  <si>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</si>
  <si>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</si>
  <si>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</si>
  <si>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</si>
  <si>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</si>
  <si>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</si>
  <si>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</si>
  <si>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</si>
  <si>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</si>
  <si>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</si>
  <si>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</si>
  <si>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</si>
  <si>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</si>
  <si>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</si>
  <si>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</si>
  <si>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</si>
  <si>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</si>
  <si>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</si>
  <si>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</si>
  <si>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</si>
  <si>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</si>
  <si>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</si>
  <si>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</si>
  <si>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</si>
  <si>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</si>
  <si>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</si>
  <si>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</si>
  <si>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</si>
  <si>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</si>
  <si>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</si>
  <si>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</si>
  <si>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</si>
  <si>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</si>
  <si>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</si>
  <si>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</si>
  <si>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</si>
  <si>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</si>
  <si>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</si>
  <si>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</si>
  <si>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</si>
  <si>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</si>
  <si>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</si>
  <si>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</si>
  <si>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</si>
  <si>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</si>
  <si>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</si>
  <si>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</si>
  <si>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</si>
  <si>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</si>
  <si>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</si>
  <si>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</si>
  <si>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</si>
  <si>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</si>
  <si>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</si>
  <si>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</si>
  <si>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</si>
  <si>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</si>
  <si>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</si>
  <si>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</si>
  <si>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</si>
  <si>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</si>
  <si>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</si>
  <si>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</si>
  <si>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</si>
  <si>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</si>
  <si>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</si>
  <si>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</si>
  <si>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</si>
  <si>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</si>
  <si>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</si>
  <si>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</si>
  <si>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</si>
  <si>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</si>
  <si>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</si>
  <si>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</si>
  <si>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Adam</t>
  </si>
  <si>
    <t>Kylian Mbappe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</si>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</sst>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46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7" t="s">
        <v>133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103" ht="15" customHeight="1" x14ac:dyDescent="0.2">
      <c r="B2" s="263" t="s">
        <v>129</v>
      </c>
      <c r="C2" s="264"/>
      <c r="D2" s="264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38" t="s">
        <v>112</v>
      </c>
      <c r="V2" s="239"/>
      <c r="W2" s="239"/>
      <c r="X2" s="239"/>
      <c r="Y2" s="239"/>
      <c r="Z2" s="239"/>
      <c r="AA2" s="239"/>
      <c r="AB2" s="239"/>
      <c r="AC2" s="240"/>
    </row>
    <row r="3" spans="1:103" ht="15" customHeight="1" x14ac:dyDescent="0.2">
      <c r="B3" s="264"/>
      <c r="C3" s="264"/>
      <c r="D3" s="264"/>
      <c r="E3" s="205" t="s">
        <v>131</v>
      </c>
      <c r="G3" s="157"/>
      <c r="H3" s="157"/>
      <c r="I3" s="274" t="s">
        <v>108</v>
      </c>
      <c r="J3" s="274"/>
      <c r="K3" s="274"/>
      <c r="L3" s="274"/>
      <c r="M3" s="274"/>
      <c r="N3" s="274"/>
      <c r="O3" s="160"/>
      <c r="P3" s="157"/>
      <c r="Q3" s="157"/>
      <c r="R3" s="157"/>
      <c r="S3" s="157"/>
      <c r="T3" s="158"/>
      <c r="U3" s="241"/>
      <c r="V3" s="241"/>
      <c r="W3" s="241"/>
      <c r="X3" s="241"/>
      <c r="Y3" s="241"/>
      <c r="Z3" s="241"/>
      <c r="AA3" s="241"/>
      <c r="AB3" s="241"/>
      <c r="AC3" s="242"/>
    </row>
    <row r="4" spans="1:103" ht="15" customHeight="1" x14ac:dyDescent="0.2">
      <c r="B4" s="264"/>
      <c r="C4" s="264"/>
      <c r="D4" s="264"/>
      <c r="E4" s="205" t="s">
        <v>107</v>
      </c>
      <c r="G4" s="157"/>
      <c r="H4" s="157"/>
      <c r="I4" s="274"/>
      <c r="J4" s="274"/>
      <c r="K4" s="274"/>
      <c r="L4" s="274"/>
      <c r="M4" s="274"/>
      <c r="N4" s="274"/>
      <c r="O4" s="160"/>
      <c r="P4" s="157"/>
      <c r="Q4" s="157"/>
      <c r="R4" s="157"/>
      <c r="S4" s="157"/>
      <c r="T4" s="161" t="s">
        <v>109</v>
      </c>
      <c r="U4" s="243" t="s">
        <v>141</v>
      </c>
      <c r="V4" s="244"/>
      <c r="W4" s="244"/>
      <c r="X4" s="244"/>
      <c r="Y4" s="244"/>
      <c r="Z4" s="244"/>
      <c r="AA4" s="244"/>
      <c r="AB4" s="244"/>
      <c r="AC4" s="245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46" t="s">
        <v>32</v>
      </c>
      <c r="G9" s="246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14" t="s">
        <v>36</v>
      </c>
      <c r="P10" s="215"/>
      <c r="Q10" s="215"/>
      <c r="R10" s="215"/>
      <c r="S10" s="215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75">
        <v>1</v>
      </c>
      <c r="M11" s="43" t="str">
        <f>IF(F11&lt;&gt;"",IF(F11&gt;G11,E11,IF(F11&lt;G11,H11,"")),"")</f>
        <v>Italy</v>
      </c>
      <c r="N11" s="31"/>
      <c r="O11" s="120">
        <v>1</v>
      </c>
      <c r="P11" s="234" t="str">
        <f>VLOOKUP(1,'Dummy Table'!A4:B8,2,FALSE)</f>
        <v>Italy</v>
      </c>
      <c r="Q11" s="234"/>
      <c r="R11" s="234"/>
      <c r="S11" s="234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1</v>
      </c>
      <c r="AA11" s="44">
        <f>X11-Z11</f>
        <v>5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20"/>
      <c r="M12" s="52" t="str">
        <f t="shared" ref="M12:M45" si="0">IF(F12&lt;&gt;"",IF(F12&gt;G12,E12,IF(F12&lt;G12,H12,"")),"")</f>
        <v/>
      </c>
      <c r="N12" s="31"/>
      <c r="O12" s="120">
        <v>2</v>
      </c>
      <c r="P12" s="235" t="str">
        <f>VLOOKUP(2,'Dummy Table'!A4:B8,2,FALSE)</f>
        <v>Turkey</v>
      </c>
      <c r="Q12" s="235"/>
      <c r="R12" s="235"/>
      <c r="S12" s="235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3</v>
      </c>
      <c r="AA12" s="53">
        <f>X12-Z12</f>
        <v>2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1</v>
      </c>
      <c r="G13" s="185">
        <v>0</v>
      </c>
      <c r="H13" s="50" t="s">
        <v>9</v>
      </c>
      <c r="I13" s="51"/>
      <c r="J13" s="51"/>
      <c r="K13" s="51"/>
      <c r="L13" s="220"/>
      <c r="M13" s="52" t="str">
        <f t="shared" si="0"/>
        <v>Denmark</v>
      </c>
      <c r="N13" s="31"/>
      <c r="O13" s="121">
        <v>3</v>
      </c>
      <c r="P13" s="236" t="str">
        <f>VLOOKUP(3,'Dummy Table'!A4:B8,2,FALSE)</f>
        <v>Switzerland</v>
      </c>
      <c r="Q13" s="236"/>
      <c r="R13" s="236"/>
      <c r="S13" s="236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1</v>
      </c>
      <c r="W13" s="54">
        <f>VLOOKUP(P13,'Dummy Table'!B4:E40,4,FALSE)</f>
        <v>2</v>
      </c>
      <c r="X13" s="54">
        <f>VLOOKUP(P13,'Dummy Table'!B4:F40,5,FALSE)</f>
        <v>2</v>
      </c>
      <c r="Y13" s="54" t="s">
        <v>45</v>
      </c>
      <c r="Z13" s="54">
        <f>VLOOKUP(P13,'Dummy Table'!B4:G40,6,FALSE)</f>
        <v>5</v>
      </c>
      <c r="AA13" s="54">
        <f>X13-Z13</f>
        <v>-3</v>
      </c>
      <c r="AB13" s="54">
        <f>U13*3+V13*1</f>
        <v>1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1</v>
      </c>
      <c r="G14" s="185">
        <v>0</v>
      </c>
      <c r="H14" s="50" t="s">
        <v>18</v>
      </c>
      <c r="I14" s="51"/>
      <c r="J14" s="51"/>
      <c r="K14" s="51"/>
      <c r="L14" s="220"/>
      <c r="M14" s="52" t="str">
        <f t="shared" si="0"/>
        <v>Belgium</v>
      </c>
      <c r="N14" s="31"/>
      <c r="O14" s="122">
        <v>4</v>
      </c>
      <c r="P14" s="218" t="str">
        <f>VLOOKUP(4,'Dummy Table'!A4:B8,2,FALSE)</f>
        <v>Wales</v>
      </c>
      <c r="Q14" s="218"/>
      <c r="R14" s="218"/>
      <c r="S14" s="218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5</v>
      </c>
      <c r="AA14" s="55">
        <f>X14-Z14</f>
        <v>-4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0</v>
      </c>
      <c r="H15" s="50" t="s">
        <v>5</v>
      </c>
      <c r="I15" s="51"/>
      <c r="J15" s="51"/>
      <c r="K15" s="51"/>
      <c r="L15" s="220"/>
      <c r="M15" s="52" t="str">
        <f t="shared" si="0"/>
        <v>England</v>
      </c>
      <c r="N15" s="31"/>
      <c r="O15" s="214" t="s">
        <v>47</v>
      </c>
      <c r="P15" s="215"/>
      <c r="Q15" s="215"/>
      <c r="R15" s="215"/>
      <c r="S15" s="215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20"/>
      <c r="M16" s="52" t="str">
        <f t="shared" si="0"/>
        <v>Austria</v>
      </c>
      <c r="N16" s="31"/>
      <c r="O16" s="123">
        <v>1</v>
      </c>
      <c r="P16" s="251" t="str">
        <f>VLOOKUP(1,'Dummy Table'!A11:B15,2,FALSE)</f>
        <v>Belgium</v>
      </c>
      <c r="Q16" s="251"/>
      <c r="R16" s="251"/>
      <c r="S16" s="25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1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0</v>
      </c>
      <c r="H17" s="50" t="s">
        <v>25</v>
      </c>
      <c r="I17" s="51"/>
      <c r="J17" s="51"/>
      <c r="K17" s="51"/>
      <c r="L17" s="220"/>
      <c r="M17" s="52" t="str">
        <f t="shared" si="0"/>
        <v>Netherlands</v>
      </c>
      <c r="N17" s="31"/>
      <c r="O17" s="123">
        <v>2</v>
      </c>
      <c r="P17" s="252" t="str">
        <f>VLOOKUP(2,'Dummy Table'!A11:B15,2,FALSE)</f>
        <v>Russia</v>
      </c>
      <c r="Q17" s="252"/>
      <c r="R17" s="252"/>
      <c r="S17" s="252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2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20"/>
      <c r="M18" s="52" t="str">
        <f t="shared" si="0"/>
        <v/>
      </c>
      <c r="N18" s="31"/>
      <c r="O18" s="124">
        <v>3</v>
      </c>
      <c r="P18" s="253" t="str">
        <f>VLOOKUP(3,'Dummy Table'!A11:B15,2,FALSE)</f>
        <v>Denmark</v>
      </c>
      <c r="Q18" s="253"/>
      <c r="R18" s="253"/>
      <c r="S18" s="253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4</v>
      </c>
      <c r="AA18" s="59">
        <f>X18-Z18</f>
        <v>-1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20"/>
      <c r="M19" s="52" t="str">
        <f t="shared" si="0"/>
        <v>Poland</v>
      </c>
      <c r="N19" s="31"/>
      <c r="O19" s="122">
        <v>4</v>
      </c>
      <c r="P19" s="218" t="str">
        <f>VLOOKUP(4,'Dummy Table'!A11:B15,2,FALSE)</f>
        <v>Finland</v>
      </c>
      <c r="Q19" s="218"/>
      <c r="R19" s="218"/>
      <c r="S19" s="218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8</v>
      </c>
      <c r="AA19" s="55">
        <f>X19-Z19</f>
        <v>-8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20"/>
      <c r="M20" s="52" t="str">
        <f t="shared" si="0"/>
        <v>Spain</v>
      </c>
      <c r="N20" s="31"/>
      <c r="O20" s="214" t="s">
        <v>50</v>
      </c>
      <c r="P20" s="215"/>
      <c r="Q20" s="215"/>
      <c r="R20" s="215"/>
      <c r="S20" s="215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4</v>
      </c>
      <c r="H21" s="50" t="s">
        <v>17</v>
      </c>
      <c r="I21" s="51"/>
      <c r="J21" s="51"/>
      <c r="K21" s="51"/>
      <c r="L21" s="220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6</v>
      </c>
      <c r="Y21" s="61" t="s">
        <v>45</v>
      </c>
      <c r="Z21" s="60">
        <f>VLOOKUP(P21,'Dummy Table'!B4:G40,6,FALSE)</f>
        <v>1</v>
      </c>
      <c r="AA21" s="60">
        <f>X21-Z21</f>
        <v>5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21"/>
      <c r="M22" s="69" t="str">
        <f t="shared" si="0"/>
        <v/>
      </c>
      <c r="N22" s="31"/>
      <c r="O22" s="125">
        <v>2</v>
      </c>
      <c r="P22" s="237" t="str">
        <f>VLOOKUP(2,'Dummy Table'!A18:B22,2,FALSE)</f>
        <v>Ukraine</v>
      </c>
      <c r="Q22" s="237"/>
      <c r="R22" s="237"/>
      <c r="S22" s="237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2</v>
      </c>
      <c r="Y23" s="78" t="s">
        <v>45</v>
      </c>
      <c r="Z23" s="78">
        <f>VLOOKUP(P23,'Dummy Table'!B4:G40,6,FALSE)</f>
        <v>4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18" t="str">
        <f>VLOOKUP(4,'Dummy Table'!A18:B22,2,FALSE)</f>
        <v>North Macedonia</v>
      </c>
      <c r="Q24" s="218"/>
      <c r="R24" s="218"/>
      <c r="S24" s="218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6</v>
      </c>
      <c r="AA24" s="55">
        <f>X24-Z24</f>
        <v>-4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14" t="s">
        <v>51</v>
      </c>
      <c r="P25" s="215"/>
      <c r="Q25" s="215"/>
      <c r="R25" s="215"/>
      <c r="S25" s="215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33" t="str">
        <f>VLOOKUP(1,'Dummy Table'!A25:B29,2,FALSE)</f>
        <v>England</v>
      </c>
      <c r="Q26" s="233"/>
      <c r="R26" s="233"/>
      <c r="S26" s="233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7</v>
      </c>
      <c r="Y26" s="87" t="s">
        <v>45</v>
      </c>
      <c r="Z26" s="86">
        <f>VLOOKUP(P26,'Dummy Table'!B4:G40,6,FALSE)</f>
        <v>0</v>
      </c>
      <c r="AA26" s="86">
        <f>X26-Z26</f>
        <v>7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31" t="str">
        <f>VLOOKUP(2,'Dummy Table'!A25:B29,2,FALSE)</f>
        <v>Croatia</v>
      </c>
      <c r="Q27" s="231"/>
      <c r="R27" s="231"/>
      <c r="S27" s="231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3</v>
      </c>
      <c r="Y27" s="88" t="s">
        <v>45</v>
      </c>
      <c r="Z27" s="88">
        <f>VLOOKUP(P27,'Dummy Table'!B4:G40,6,FALSE)</f>
        <v>2</v>
      </c>
      <c r="AA27" s="88">
        <f>X27-Z27</f>
        <v>1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32" t="str">
        <f>VLOOKUP(3,'Dummy Table'!A25:B29,2,FALSE)</f>
        <v>Czech Republic</v>
      </c>
      <c r="Q28" s="232"/>
      <c r="R28" s="232"/>
      <c r="S28" s="232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1</v>
      </c>
      <c r="Y28" s="89" t="s">
        <v>45</v>
      </c>
      <c r="Z28" s="89">
        <f>VLOOKUP(P28,'Dummy Table'!B4:G40,6,FALSE)</f>
        <v>4</v>
      </c>
      <c r="AA28" s="89">
        <f>X28-Z28</f>
        <v>-3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18" t="str">
        <f>VLOOKUP(4,'Dummy Table'!A25:B29,2,FALSE)</f>
        <v>Scotland</v>
      </c>
      <c r="Q29" s="218"/>
      <c r="R29" s="218"/>
      <c r="S29" s="218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6</v>
      </c>
      <c r="AA29" s="55">
        <f>X29-Z29</f>
        <v>-5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1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14" t="s">
        <v>52</v>
      </c>
      <c r="P30" s="215"/>
      <c r="Q30" s="215"/>
      <c r="R30" s="215"/>
      <c r="S30" s="215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16" t="str">
        <f>VLOOKUP(1,'Dummy Table'!A31:B35,2,FALSE)</f>
        <v>Spain</v>
      </c>
      <c r="Q31" s="216"/>
      <c r="R31" s="216"/>
      <c r="S31" s="21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1</v>
      </c>
      <c r="AA31" s="90">
        <f>X31-Z31</f>
        <v>5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4</v>
      </c>
      <c r="Y32" s="92" t="s">
        <v>45</v>
      </c>
      <c r="Z32" s="92">
        <f>VLOOKUP(P32,'Dummy Table'!B4:G40,6,FALSE)</f>
        <v>2</v>
      </c>
      <c r="AA32" s="92">
        <f>X32-Z32</f>
        <v>2</v>
      </c>
      <c r="AB32" s="92">
        <f>U32*3+V32*1</f>
        <v>5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55"/>
      <c r="M33" s="85" t="str">
        <f t="shared" si="0"/>
        <v>Germany</v>
      </c>
      <c r="N33" s="31"/>
      <c r="O33" s="130">
        <v>3</v>
      </c>
      <c r="P33" s="217" t="str">
        <f>VLOOKUP(3,'Dummy Table'!A31:B35,2,FALSE)</f>
        <v>Sweden</v>
      </c>
      <c r="Q33" s="217"/>
      <c r="R33" s="217"/>
      <c r="S33" s="21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3</v>
      </c>
      <c r="AA33" s="93">
        <f>X33-Z33</f>
        <v>-1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1</v>
      </c>
      <c r="H34" s="98" t="s">
        <v>16</v>
      </c>
      <c r="I34" s="99"/>
      <c r="J34" s="99"/>
      <c r="K34" s="100"/>
      <c r="L34" s="256"/>
      <c r="M34" s="101" t="str">
        <f t="shared" si="0"/>
        <v/>
      </c>
      <c r="N34" s="31"/>
      <c r="O34" s="122">
        <v>4</v>
      </c>
      <c r="P34" s="218" t="str">
        <f>VLOOKUP(4,'Dummy Table'!A31:B35,2,FALSE)</f>
        <v>Slovakia</v>
      </c>
      <c r="Q34" s="218"/>
      <c r="R34" s="218"/>
      <c r="S34" s="218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6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19">
        <v>3</v>
      </c>
      <c r="M35" s="102" t="str">
        <f t="shared" si="0"/>
        <v>Turkey</v>
      </c>
      <c r="N35" s="31"/>
      <c r="O35" s="214" t="s">
        <v>53</v>
      </c>
      <c r="P35" s="215"/>
      <c r="Q35" s="215"/>
      <c r="R35" s="215"/>
      <c r="S35" s="215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20"/>
      <c r="M36" s="52" t="str">
        <f t="shared" si="0"/>
        <v>Italy</v>
      </c>
      <c r="N36" s="31"/>
      <c r="O36" s="131">
        <v>1</v>
      </c>
      <c r="P36" s="222" t="str">
        <f>VLOOKUP(1,'Dummy Table'!A37:B41,2,FALSE)</f>
        <v>France</v>
      </c>
      <c r="Q36" s="222"/>
      <c r="R36" s="222"/>
      <c r="S36" s="222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1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3</v>
      </c>
      <c r="H37" s="50" t="s">
        <v>14</v>
      </c>
      <c r="I37" s="51"/>
      <c r="J37" s="51"/>
      <c r="K37" s="51"/>
      <c r="L37" s="220"/>
      <c r="M37" s="52" t="str">
        <f t="shared" si="0"/>
        <v>Netherlands</v>
      </c>
      <c r="N37" s="31"/>
      <c r="O37" s="131">
        <v>2</v>
      </c>
      <c r="P37" s="229" t="str">
        <f>VLOOKUP(2,'Dummy Table'!A37:B41,2,FALSE)</f>
        <v>Germany</v>
      </c>
      <c r="Q37" s="229"/>
      <c r="R37" s="229"/>
      <c r="S37" s="229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2</v>
      </c>
      <c r="AA37" s="105">
        <f>X37-Z37</f>
        <v>3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20"/>
      <c r="M38" s="52" t="str">
        <f t="shared" si="0"/>
        <v>Ukraine</v>
      </c>
      <c r="N38" s="31"/>
      <c r="O38" s="132">
        <v>3</v>
      </c>
      <c r="P38" s="230" t="str">
        <f>VLOOKUP(3,'Dummy Table'!A37:B41,2,FALSE)</f>
        <v>Portugal</v>
      </c>
      <c r="Q38" s="230"/>
      <c r="R38" s="230"/>
      <c r="S38" s="230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5</v>
      </c>
      <c r="Y38" s="106" t="s">
        <v>45</v>
      </c>
      <c r="Z38" s="106">
        <f>VLOOKUP(P38,'Dummy Table'!B4:G40,6,FALSE)</f>
        <v>4</v>
      </c>
      <c r="AA38" s="106">
        <f>X38-Z38</f>
        <v>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2</v>
      </c>
      <c r="G39" s="185">
        <v>1</v>
      </c>
      <c r="H39" s="50" t="s">
        <v>7</v>
      </c>
      <c r="I39" s="51"/>
      <c r="J39" s="51"/>
      <c r="K39" s="51"/>
      <c r="L39" s="220"/>
      <c r="M39" s="52" t="str">
        <f t="shared" si="0"/>
        <v>Russia</v>
      </c>
      <c r="N39" s="31"/>
      <c r="O39" s="122">
        <v>4</v>
      </c>
      <c r="P39" s="218" t="str">
        <f>VLOOKUP(4,'Dummy Table'!A37:B41,2,FALSE)</f>
        <v>Hungary</v>
      </c>
      <c r="Q39" s="218"/>
      <c r="R39" s="218"/>
      <c r="S39" s="218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9</v>
      </c>
      <c r="AA39" s="55">
        <f>X39-Z39</f>
        <v>-9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5</v>
      </c>
      <c r="H40" s="50" t="s">
        <v>4</v>
      </c>
      <c r="I40" s="51"/>
      <c r="J40" s="51"/>
      <c r="K40" s="51"/>
      <c r="L40" s="220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20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20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20"/>
      <c r="M43" s="52" t="str">
        <f t="shared" si="0"/>
        <v/>
      </c>
      <c r="N43" s="31"/>
      <c r="O43" s="139">
        <v>1</v>
      </c>
      <c r="P43" s="223" t="str">
        <f>INDEX('Dummy Table'!DH3:DH8,MATCH(Matches!O43,'Dummy Table'!DU3:DU8,0),0)</f>
        <v>Sweden</v>
      </c>
      <c r="Q43" s="223"/>
      <c r="R43" s="223"/>
      <c r="S43" s="223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2</v>
      </c>
      <c r="Y43" s="111" t="s">
        <v>45</v>
      </c>
      <c r="Z43" s="111">
        <f>VLOOKUP(P43,P11:AB39,11,FALSE)</f>
        <v>3</v>
      </c>
      <c r="AA43" s="111">
        <f>VLOOKUP(P43,P11:AB39,12,FALSE)</f>
        <v>-1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20"/>
      <c r="M44" s="52" t="str">
        <f t="shared" si="0"/>
        <v>Spain</v>
      </c>
      <c r="N44" s="31"/>
      <c r="O44" s="139">
        <v>2</v>
      </c>
      <c r="P44" s="223" t="str">
        <f>INDEX('Dummy Table'!DH3:DH8,MATCH(Matches!O44,'Dummy Table'!DU3:DU8,0),0)</f>
        <v>Portugal</v>
      </c>
      <c r="Q44" s="223"/>
      <c r="R44" s="223"/>
      <c r="S44" s="223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5</v>
      </c>
      <c r="Y44" s="111" t="s">
        <v>45</v>
      </c>
      <c r="Z44" s="111">
        <f>VLOOKUP(P44,P11:AB39,11,FALSE)</f>
        <v>4</v>
      </c>
      <c r="AA44" s="111">
        <f>VLOOKUP(P44,P11:AB39,12,FALSE)</f>
        <v>1</v>
      </c>
      <c r="AB44" s="111">
        <f>VLOOKUP(P44,P11:AB39,13,FALSE)</f>
        <v>3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0</v>
      </c>
      <c r="G45" s="185">
        <v>2</v>
      </c>
      <c r="H45" s="50" t="s">
        <v>10</v>
      </c>
      <c r="I45" s="51"/>
      <c r="J45" s="51"/>
      <c r="K45" s="51"/>
      <c r="L45" s="220"/>
      <c r="M45" s="52" t="str">
        <f t="shared" si="0"/>
        <v>France</v>
      </c>
      <c r="N45" s="31"/>
      <c r="O45" s="139">
        <v>3</v>
      </c>
      <c r="P45" s="223" t="str">
        <f>INDEX('Dummy Table'!DH3:DH8,MATCH(Matches!O45,'Dummy Table'!DU3:DU8,0),0)</f>
        <v>Denmark</v>
      </c>
      <c r="Q45" s="223"/>
      <c r="R45" s="223"/>
      <c r="S45" s="223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3</v>
      </c>
      <c r="Y45" s="111" t="s">
        <v>45</v>
      </c>
      <c r="Z45" s="111">
        <f>VLOOKUP(P45,P11:AB39,11,FALSE)</f>
        <v>4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21"/>
      <c r="M46" s="69" t="str">
        <f>IF(F46&lt;&gt;"",IF(F46&gt;G46,E46,IF(F46&lt;G46,H46,"")),"")</f>
        <v>Germany</v>
      </c>
      <c r="N46" s="31"/>
      <c r="O46" s="139">
        <v>4</v>
      </c>
      <c r="P46" s="223" t="str">
        <f>INDEX('Dummy Table'!DH3:DH8,MATCH(Matches!O46,'Dummy Table'!DU3:DU8,0),0)</f>
        <v>Austria</v>
      </c>
      <c r="Q46" s="223"/>
      <c r="R46" s="223"/>
      <c r="S46" s="223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2</v>
      </c>
      <c r="Y46" s="111" t="s">
        <v>45</v>
      </c>
      <c r="Z46" s="111">
        <f>VLOOKUP(P46,P11:AB39,11,FALSE)</f>
        <v>4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24" t="str">
        <f>INDEX('Dummy Table'!DH3:DH8,MATCH(Matches!O47,'Dummy Table'!DU3:DU8,0),0)</f>
        <v>Switzerland</v>
      </c>
      <c r="Q47" s="224"/>
      <c r="R47" s="224"/>
      <c r="S47" s="224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1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5</v>
      </c>
      <c r="AA47" s="112">
        <f>VLOOKUP(P47,P11:AB39,12,FALSE)</f>
        <v>-3</v>
      </c>
      <c r="AB47" s="112">
        <f>VLOOKUP(P47,P11:AB39,13,FALSE)</f>
        <v>1</v>
      </c>
      <c r="AC47" s="142" t="str">
        <f>INDEX('Dummy Table'!DV3:DV8,MATCH(Matches!O47,'Dummy Table'!DU3:DU8,0),0)</f>
        <v>A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65" t="s">
        <v>134</v>
      </c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7"/>
      <c r="N48" s="31"/>
      <c r="O48" s="143">
        <v>6</v>
      </c>
      <c r="P48" s="225" t="str">
        <f>INDEX('Dummy Table'!DH3:DH8,MATCH(Matches!O48,'Dummy Table'!DU3:DU8,0),0)</f>
        <v>Czech Republic</v>
      </c>
      <c r="Q48" s="225"/>
      <c r="R48" s="225"/>
      <c r="S48" s="225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1</v>
      </c>
      <c r="Y48" s="144" t="s">
        <v>45</v>
      </c>
      <c r="Z48" s="144">
        <f>VLOOKUP(P48,P11:AB39,11,FALSE)</f>
        <v>4</v>
      </c>
      <c r="AA48" s="144">
        <f>VLOOKUP(P48,P11:AB39,12,FALSE)</f>
        <v>-3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68" t="s">
        <v>10</v>
      </c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7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71" t="s">
        <v>11</v>
      </c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3"/>
      <c r="N50" s="31"/>
      <c r="O50" s="226" t="s">
        <v>122</v>
      </c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8"/>
      <c r="AE50" s="17"/>
      <c r="AF50" s="17"/>
      <c r="AG50" s="17"/>
      <c r="AH50" s="16"/>
      <c r="AI50" s="17"/>
      <c r="AJ50" s="17"/>
    </row>
    <row r="51" spans="1:96" ht="15" customHeight="1" x14ac:dyDescent="0.2">
      <c r="B51" s="271" t="s">
        <v>13</v>
      </c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3"/>
      <c r="N51" s="31"/>
      <c r="O51" s="248" t="s">
        <v>123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  <c r="AA51" s="249"/>
      <c r="AB51" s="249"/>
      <c r="AC51" s="249"/>
      <c r="AD51" s="250"/>
    </row>
    <row r="52" spans="1:96" ht="15" customHeight="1" thickBot="1" x14ac:dyDescent="0.25">
      <c r="B52" s="260" t="s">
        <v>14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2"/>
      <c r="N52" s="21"/>
      <c r="O52" s="248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  <c r="AA52" s="249"/>
      <c r="AB52" s="249"/>
      <c r="AC52" s="249"/>
      <c r="AD52" s="250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65" t="s">
        <v>135</v>
      </c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7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68" t="s">
        <v>10</v>
      </c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70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60" t="s">
        <v>11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2"/>
      <c r="N56" s="21"/>
      <c r="O56" s="248" t="s">
        <v>118</v>
      </c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50"/>
    </row>
    <row r="57" spans="1:96" ht="15" customHeight="1" thickBot="1" x14ac:dyDescent="0.25">
      <c r="N57" s="21"/>
      <c r="O57" s="248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50"/>
    </row>
    <row r="58" spans="1:96" ht="15" customHeight="1" x14ac:dyDescent="0.2">
      <c r="B58" s="287" t="s">
        <v>114</v>
      </c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9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85" t="s">
        <v>10</v>
      </c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82" t="s">
        <v>113</v>
      </c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4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76" t="s">
        <v>136</v>
      </c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  <c r="AA63" s="277"/>
      <c r="AB63" s="277"/>
      <c r="AC63" s="277"/>
      <c r="AD63" s="278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79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1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B52:M52"/>
    <mergeCell ref="B55:M55"/>
    <mergeCell ref="O63:AD64"/>
    <mergeCell ref="B61:M61"/>
    <mergeCell ref="B59:M59"/>
    <mergeCell ref="B54:M54"/>
    <mergeCell ref="B58:M58"/>
    <mergeCell ref="B48:M48"/>
    <mergeCell ref="B49:M49"/>
    <mergeCell ref="B50:M50"/>
    <mergeCell ref="B51:M51"/>
    <mergeCell ref="I3:N4"/>
    <mergeCell ref="L11:L22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U2:AC2"/>
    <mergeCell ref="U3:AC3"/>
    <mergeCell ref="U4:AC4"/>
    <mergeCell ref="F9:G9"/>
    <mergeCell ref="O10:S10"/>
    <mergeCell ref="P11:S11"/>
    <mergeCell ref="P12:S12"/>
    <mergeCell ref="P13:S13"/>
    <mergeCell ref="P14:S14"/>
    <mergeCell ref="P22:S22"/>
    <mergeCell ref="P27:S27"/>
    <mergeCell ref="P28:S28"/>
    <mergeCell ref="P29:S29"/>
    <mergeCell ref="O25:S25"/>
    <mergeCell ref="P26:S26"/>
    <mergeCell ref="P47:S47"/>
    <mergeCell ref="P48:S48"/>
    <mergeCell ref="O50:AD50"/>
    <mergeCell ref="P37:S37"/>
    <mergeCell ref="P38:S38"/>
    <mergeCell ref="P39:S39"/>
    <mergeCell ref="P43:S43"/>
    <mergeCell ref="P44:S44"/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topLeftCell="A25"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Adam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1-2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1-0</v>
      </c>
    </row>
    <row r="6" spans="1:1" x14ac:dyDescent="0.2">
      <c r="A6" s="190" t="str">
        <f>TEXT(Matches!F14,"#0")&amp;"-"&amp;TEXT(Matches!G14,"#0")</f>
        <v>1-0</v>
      </c>
    </row>
    <row r="7" spans="1:1" x14ac:dyDescent="0.2">
      <c r="A7" s="190" t="str">
        <f>TEXT(Matches!F15,"#0")&amp;"-"&amp;TEXT(Matches!G15,"#0")</f>
        <v>2-0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1-0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2-0</v>
      </c>
    </row>
    <row r="13" spans="1:1" x14ac:dyDescent="0.2">
      <c r="A13" s="190" t="str">
        <f>TEXT(Matches!F21,"#0")&amp;"-"&amp;TEXT(Matches!G21,"#0")</f>
        <v>0-4</v>
      </c>
    </row>
    <row r="14" spans="1:1" x14ac:dyDescent="0.2">
      <c r="A14" s="190" t="str">
        <f>TEXT(Matches!F22,"#0")&amp;"-"&amp;TEXT(Matches!G22,"#0")</f>
        <v>1-1</v>
      </c>
    </row>
    <row r="15" spans="1:1" x14ac:dyDescent="0.2">
      <c r="A15" s="190" t="str">
        <f>TEXT(Matches!F23,"#0")&amp;"-"&amp;TEXT(Matches!G23,"#0")</f>
        <v>0-2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2-1</v>
      </c>
    </row>
    <row r="19" spans="1:1" x14ac:dyDescent="0.2">
      <c r="A19" s="190" t="str">
        <f>TEXT(Matches!F27,"#0")&amp;"-"&amp;TEXT(Matches!G27,"#0")</f>
        <v>1-2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1-0</v>
      </c>
    </row>
    <row r="23" spans="1:1" x14ac:dyDescent="0.2">
      <c r="A23" s="190" t="str">
        <f>TEXT(Matches!F31,"#0")&amp;"-"&amp;TEXT(Matches!G31,"#0")</f>
        <v>3-0</v>
      </c>
    </row>
    <row r="24" spans="1:1" x14ac:dyDescent="0.2">
      <c r="A24" s="190" t="str">
        <f>TEXT(Matches!F32,"#0")&amp;"-"&amp;TEXT(Matches!G32,"#0")</f>
        <v>0-3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1-1</v>
      </c>
    </row>
    <row r="27" spans="1:1" x14ac:dyDescent="0.2">
      <c r="A27" s="190" t="str">
        <f>TEXT(Matches!F35,"#0")&amp;"-"&amp;TEXT(Matches!G35,"#0")</f>
        <v>1-2</v>
      </c>
    </row>
    <row r="28" spans="1:1" x14ac:dyDescent="0.2">
      <c r="A28" s="190" t="str">
        <f>TEXT(Matches!F36,"#0")&amp;"-"&amp;TEXT(Matches!G36,"#0")</f>
        <v>2-0</v>
      </c>
    </row>
    <row r="29" spans="1:1" x14ac:dyDescent="0.2">
      <c r="A29" s="190" t="str">
        <f>TEXT(Matches!F37,"#0")&amp;"-"&amp;TEXT(Matches!G37,"#0")</f>
        <v>1-3</v>
      </c>
    </row>
    <row r="30" spans="1:1" x14ac:dyDescent="0.2">
      <c r="A30" s="190" t="str">
        <f>TEXT(Matches!F38,"#0")&amp;"-"&amp;TEXT(Matches!G38,"#0")</f>
        <v>2-1</v>
      </c>
    </row>
    <row r="31" spans="1:1" x14ac:dyDescent="0.2">
      <c r="A31" s="190" t="str">
        <f>TEXT(Matches!F39,"#0")&amp;"-"&amp;TEXT(Matches!G39,"#0")</f>
        <v>2-1</v>
      </c>
    </row>
    <row r="32" spans="1:1" x14ac:dyDescent="0.2">
      <c r="A32" s="190" t="str">
        <f>TEXT(Matches!F40,"#0")&amp;"-"&amp;TEXT(Matches!G40,"#0")</f>
        <v>0-5</v>
      </c>
    </row>
    <row r="33" spans="1:1" x14ac:dyDescent="0.2">
      <c r="A33" s="190" t="str">
        <f>TEXT(Matches!F41,"#0")&amp;"-"&amp;TEXT(Matches!G41,"#0")</f>
        <v>2-0</v>
      </c>
    </row>
    <row r="34" spans="1:1" x14ac:dyDescent="0.2">
      <c r="A34" s="190" t="str">
        <f>TEXT(Matches!F42,"#0")&amp;"-"&amp;TEXT(Matches!G42,"#0")</f>
        <v>0-2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0-2</v>
      </c>
    </row>
    <row r="38" spans="1:1" x14ac:dyDescent="0.2">
      <c r="A38" s="190" t="str">
        <f>TEXT(Matches!F46,"#0")&amp;"-"&amp;TEXT(Matches!G46,"#0")</f>
        <v>2-0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Russia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Sweden</v>
      </c>
    </row>
    <row r="53" spans="1:1" x14ac:dyDescent="0.2">
      <c r="A53" s="190" t="str">
        <f>Matches!P44</f>
        <v>Portugal</v>
      </c>
    </row>
    <row r="54" spans="1:1" x14ac:dyDescent="0.2">
      <c r="A54" s="190" t="str">
        <f>Matches!P45</f>
        <v>Denmark</v>
      </c>
    </row>
    <row r="55" spans="1:1" x14ac:dyDescent="0.2">
      <c r="A55" s="190" t="str">
        <f>Matches!P46</f>
        <v>Austria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Germany</v>
      </c>
    </row>
    <row r="59" spans="1:1" x14ac:dyDescent="0.2">
      <c r="A59" s="190" t="str">
        <f>Matches!B51</f>
        <v>Italy</v>
      </c>
    </row>
    <row r="60" spans="1:1" x14ac:dyDescent="0.2">
      <c r="A60" s="190" t="str">
        <f>Matches!B52</f>
        <v>Netherlands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Germany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Kylian Mbappe</v>
      </c>
    </row>
    <row r="69" spans="1:1" x14ac:dyDescent="0.2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1</v>
      </c>
      <c r="DK3" s="193">
        <f>Matches!W13</f>
        <v>2</v>
      </c>
      <c r="DL3" s="193">
        <f>Matches!X13</f>
        <v>2</v>
      </c>
      <c r="DM3" s="193">
        <f>Matches!Z13</f>
        <v>5</v>
      </c>
      <c r="DN3" s="193">
        <f>Matches!AA13</f>
        <v>-3</v>
      </c>
      <c r="DO3" s="193">
        <f>Matches!AB13</f>
        <v>1</v>
      </c>
      <c r="DP3" s="21">
        <f>VLOOKUP(DH3,B4:J40,9,FALSE)</f>
        <v>47</v>
      </c>
      <c r="DQ3" s="21">
        <f>RANK(DO3,DO3:DO8)</f>
        <v>5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5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3</v>
      </c>
      <c r="H4" s="21">
        <f>F4-G4+1000</f>
        <v>1002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>Wales</v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Denmark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4</v>
      </c>
      <c r="DN4" s="193">
        <f>Matches!AA18</f>
        <v>-1</v>
      </c>
      <c r="DO4" s="193">
        <f>Matches!AB18</f>
        <v>3</v>
      </c>
      <c r="DP4" s="21">
        <f>VLOOKUP(DH4,B4:J40,9,FALSE)</f>
        <v>41</v>
      </c>
      <c r="DQ4" s="21">
        <f>RANK(DO4,DO3:DO8)</f>
        <v>2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1</v>
      </c>
      <c r="H5" s="21">
        <f t="shared" ref="H5:H7" si="2">F5-G5+1000</f>
        <v>1005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>Switzerland</v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1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2</v>
      </c>
      <c r="DM5" s="193">
        <f>Matches!Z23</f>
        <v>4</v>
      </c>
      <c r="DN5" s="193">
        <f>Matches!AA23</f>
        <v>-2</v>
      </c>
      <c r="DO5" s="193">
        <f>Matches!AB23</f>
        <v>3</v>
      </c>
      <c r="DP5" s="21">
        <f>VLOOKUP(DH5,B4:J40,9,FALSE)</f>
        <v>40</v>
      </c>
      <c r="DQ5" s="21">
        <f>RANK(DO5,DO3:DO8)</f>
        <v>2</v>
      </c>
      <c r="DR5" s="21">
        <f>SUMPRODUCT((DQ3:DQ8=DQ5)*(DN3:DN8&gt;DN5))</f>
        <v>2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1</v>
      </c>
      <c r="G6" s="21">
        <f>SUMIF(DC3:DC60,B6,DA3:DA60)+SUMIF(CZ3:CZ60,B6,DB3:DB60)</f>
        <v>5</v>
      </c>
      <c r="H6" s="21">
        <f t="shared" si="2"/>
        <v>996</v>
      </c>
      <c r="I6" s="21">
        <f t="shared" si="3"/>
        <v>1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>Wales</v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1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1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1</v>
      </c>
      <c r="BO6" s="21">
        <f>BM6-BN6+1000</f>
        <v>1000</v>
      </c>
      <c r="BP6" s="21">
        <f t="shared" ref="BP6:BP7" si="9">IF(BI6&lt;&gt;"",BJ6*3+BK6*1,"")</f>
        <v>1</v>
      </c>
      <c r="BQ6" s="21">
        <f>IF(BI6&lt;&gt;"",VLOOKUP(BI6,B4:H40,7,FALSE),"")</f>
        <v>996</v>
      </c>
      <c r="BR6" s="21">
        <f>IF(BI6&lt;&gt;"",VLOOKUP(BI6,B4:H40,5,FALSE),"")</f>
        <v>1</v>
      </c>
      <c r="BS6" s="21">
        <f>IF(BI6&lt;&gt;"",VLOOKUP(BI6,B4:J40,9,FALSE),"")</f>
        <v>37</v>
      </c>
      <c r="BT6" s="21">
        <f t="shared" ref="BT6:BT7" si="10">BP6</f>
        <v>1</v>
      </c>
      <c r="BU6" s="21">
        <f>IF(BI6&lt;&gt;"",RANK(BT6,BT4:BT8),"")</f>
        <v>1</v>
      </c>
      <c r="BV6" s="21">
        <f>IF(BI6&lt;&gt;"",SUMPRODUCT((BT4:BT8=BT6)*(BO4:BO8&gt;BO6)),"")</f>
        <v>0</v>
      </c>
      <c r="BW6" s="21">
        <f>IF(BI6&lt;&gt;"",SUMPRODUCT((BT4:BT8=BT6)*(BO4:BO8=BO6)*(BM4:BM8&gt;BM6)),"")</f>
        <v>0</v>
      </c>
      <c r="BX6" s="21">
        <f>IF(BI6&lt;&gt;"",SUMPRODUCT((BT4:BT8=BT6)*(BO4:BO8=BO6)*(BM4:BM8=BM6)*(BQ4:BQ8&gt;BQ6)),"")</f>
        <v>1</v>
      </c>
      <c r="BY6" s="21">
        <f>IF(BI6&lt;&gt;"",SUMPRODUCT((BT4:BT8=BT6)*(BO4:BO8=BO6)*(BM4:BM8=BM6)*(BQ4:BQ8=BQ6)*(BR4:BR8&gt;BR6)),"")</f>
        <v>0</v>
      </c>
      <c r="BZ6" s="21">
        <f>IF(BI6&lt;&gt;"",SUMPRODUCT((BT4:BT8=BT6)*(BO4:BO8=BO6)*(BM4:BM8=BM6)*(BQ4:BQ8=BQ6)*(BR4:BR8=BR6)*(BS4:BS8&gt;BS6)),"")</f>
        <v>0</v>
      </c>
      <c r="CA6" s="21">
        <f>IF(BI6&lt;&gt;"",SUM(BU6:BZ6)+2,"")</f>
        <v>4</v>
      </c>
      <c r="CB6" s="21" t="str">
        <f>IF(BI6&lt;&gt;"",INDEX(BI6:BI8,MATCH(3,CA6:CA8,0),0),"")</f>
        <v>Switzerland</v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1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1</v>
      </c>
      <c r="DM6" s="193">
        <f>Matches!Z28</f>
        <v>4</v>
      </c>
      <c r="DN6" s="193">
        <f>Matches!AA28</f>
        <v>-3</v>
      </c>
      <c r="DO6" s="193">
        <f>Matches!AB28</f>
        <v>1</v>
      </c>
      <c r="DP6" s="21">
        <f>VLOOKUP(DH6,B4:J40,9,FALSE)</f>
        <v>38</v>
      </c>
      <c r="DQ6" s="21">
        <f>RANK(DO6,DO3:DO8)</f>
        <v>5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5</v>
      </c>
      <c r="H7" s="21">
        <f t="shared" si="2"/>
        <v>997</v>
      </c>
      <c r="I7" s="21">
        <f t="shared" si="3"/>
        <v>1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3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>Switzerland</v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1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1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1</v>
      </c>
      <c r="BO7" s="21">
        <f>BM7-BN7+1000</f>
        <v>1000</v>
      </c>
      <c r="BP7" s="21">
        <f t="shared" si="9"/>
        <v>1</v>
      </c>
      <c r="BQ7" s="21">
        <f>IF(BI7&lt;&gt;"",VLOOKUP(BI7,B4:H40,7,FALSE),"")</f>
        <v>997</v>
      </c>
      <c r="BR7" s="21">
        <f>IF(BI7&lt;&gt;"",VLOOKUP(BI7,B4:H40,5,FALSE),"")</f>
        <v>2</v>
      </c>
      <c r="BS7" s="21">
        <f>IF(BI7&lt;&gt;"",VLOOKUP(BI7,B4:J40,9,FALSE),"")</f>
        <v>47</v>
      </c>
      <c r="BT7" s="21">
        <f t="shared" si="10"/>
        <v>1</v>
      </c>
      <c r="BU7" s="21">
        <f>IF(BI7&lt;&gt;"",RANK(BT7,BT4:BT8),"")</f>
        <v>1</v>
      </c>
      <c r="BV7" s="21">
        <f>IF(BI7&lt;&gt;"",SUMPRODUCT((BT4:BT8=BT7)*(BO4:BO8&gt;BO7)),"")</f>
        <v>0</v>
      </c>
      <c r="BW7" s="21">
        <f>IF(BI7&lt;&gt;"",SUMPRODUCT((BT4:BT8=BT7)*(BO4:BO8=BO7)*(BM4:BM8&gt;BM7)),"")</f>
        <v>0</v>
      </c>
      <c r="BX7" s="21">
        <f>IF(BI7&lt;&gt;"",SUMPRODUCT((BT4:BT8=BT7)*(BO4:BO8=BO7)*(BM4:BM8=BM7)*(BQ4:BQ8&gt;BQ7)),"")</f>
        <v>0</v>
      </c>
      <c r="BY7" s="21">
        <f>IF(BI7&lt;&gt;"",SUMPRODUCT((BT4:BT8=BT7)*(BO4:BO8=BO7)*(BM4:BM8=BM7)*(BQ4:BQ8=BQ7)*(BR4:BR8&gt;BR7)),"")</f>
        <v>0</v>
      </c>
      <c r="BZ7" s="21">
        <f>IF(BI7&lt;&gt;"",SUMPRODUCT((BT4:BT8=BT7)*(BO4:BO8=BO7)*(BM4:BM8=BM7)*(BQ4:BQ8=BQ7)*(BR4:BR8=BR7)*(BS4:BS8&gt;BS7)),"")</f>
        <v>0</v>
      </c>
      <c r="CA7" s="21">
        <f>IF(BI7&lt;&gt;"",SUM(BU7:BZ7)+2,"")</f>
        <v>3</v>
      </c>
      <c r="CB7" s="21" t="str">
        <f>IF(BI7&lt;&gt;"",INDEX(BI6:BI8,MATCH(4,CA6:CA8,0),0),"")</f>
        <v>Wales</v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3</v>
      </c>
      <c r="DN7" s="193">
        <f>Matches!AA33</f>
        <v>-1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5</v>
      </c>
      <c r="DM8" s="193">
        <f>Matches!Z38</f>
        <v>4</v>
      </c>
      <c r="DN8" s="193">
        <f>Matches!AA38</f>
        <v>1</v>
      </c>
      <c r="DO8" s="193">
        <f>Matches!AB38</f>
        <v>3</v>
      </c>
      <c r="DP8" s="21">
        <f>VLOOKUP(DH8,B4:J40,9,FALSE)</f>
        <v>43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1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2</v>
      </c>
      <c r="B12" s="21" t="str">
        <f>Matches!AH15</f>
        <v>Russia</v>
      </c>
      <c r="C12" s="21">
        <f>SUMPRODUCT((CZ3:CZ42=B12)*(DD3:DD42="W"))+SUMPRODUCT((DC3:DC42=B12)*(DE3:DE42="W"))</f>
        <v>2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1</v>
      </c>
      <c r="F12" s="21">
        <f>SUMIF(CZ3:CZ60,B12,DA3:DA60)+SUMIF(DC3:DC60,B12,DB3:DB60)</f>
        <v>4</v>
      </c>
      <c r="G12" s="21">
        <f>SUMIF(DC3:DC60,B12,DA3:DA60)+SUMIF(CZ3:CZ60,B12,DB3:DB60)</f>
        <v>2</v>
      </c>
      <c r="H12" s="21">
        <f t="shared" si="13"/>
        <v>1002</v>
      </c>
      <c r="I12" s="21">
        <f t="shared" si="14"/>
        <v>6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2</v>
      </c>
      <c r="N12" s="21" t="str">
        <f>INDEX(B11:B15,MATCH(2,M11:M15,0),0)</f>
        <v>Russia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Russia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F</v>
      </c>
      <c r="DS12" s="199" t="str">
        <f>Matches!AC45</f>
        <v>B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3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3</v>
      </c>
      <c r="G13" s="21">
        <f>SUMIF(DC3:DC60,B13,DA3:DA60)+SUMIF(CZ3:CZ60,B13,DB3:DB60)</f>
        <v>4</v>
      </c>
      <c r="H13" s="21">
        <f t="shared" si="13"/>
        <v>999</v>
      </c>
      <c r="I13" s="21">
        <f t="shared" si="14"/>
        <v>3</v>
      </c>
      <c r="J13" s="21">
        <v>41</v>
      </c>
      <c r="K13" s="21">
        <f>IF(COUNTIF(I11:I15,4)&lt;&gt;4,RANK(I13,I11:I15),I53)</f>
        <v>3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Denmark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4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2</v>
      </c>
      <c r="DT13" s="199">
        <f>IFERROR(MATCH(DT12,DH13:DK13,0),0)</f>
        <v>3</v>
      </c>
      <c r="DU13" s="199">
        <f t="shared" ref="DU13:DU27" si="22">SUM(DQ13:DT13)</f>
        <v>5</v>
      </c>
      <c r="DV13" s="198"/>
      <c r="DW13" s="198" t="str">
        <f>INDEX(DH3:DH8,MATCH(1,DU3:DU8,0),0)</f>
        <v>Sweden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8</v>
      </c>
      <c r="H14" s="21">
        <f t="shared" si="13"/>
        <v>992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0</v>
      </c>
      <c r="DS14" s="199">
        <f>IFERROR(MATCH(DS12,DH14:DK14,0),0)</f>
        <v>2</v>
      </c>
      <c r="DT14" s="199">
        <f>IFERROR(MATCH(DT12,DH14:DK14,0),0)</f>
        <v>3</v>
      </c>
      <c r="DU14" s="199">
        <f t="shared" si="22"/>
        <v>9</v>
      </c>
      <c r="DV14" s="198"/>
      <c r="DW14" s="198" t="str">
        <f>INDEX(DH3:DH8,MATCH(2,DU3:DU8,0),0)</f>
        <v>Portugal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4</v>
      </c>
      <c r="DS15" s="199">
        <f>IFERROR(MATCH(DS12,DH15:DK15,0),0)</f>
        <v>2</v>
      </c>
      <c r="DT15" s="199">
        <f>IFERROR(MATCH(DT12,DH15:DK15,0),0)</f>
        <v>3</v>
      </c>
      <c r="DU15" s="199">
        <f t="shared" si="22"/>
        <v>9</v>
      </c>
      <c r="DV15" s="198"/>
      <c r="DW15" s="198" t="str">
        <f>INDEX(DH3:DH8,MATCH(3,DU3:DU8,0),0)</f>
        <v>Denmark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0</v>
      </c>
      <c r="DS16" s="199">
        <f>IFERROR(MATCH(DS12,DH16:DK16,0),0)</f>
        <v>2</v>
      </c>
      <c r="DT16" s="199">
        <f>IFERROR(MATCH(DT12,DH16:DK16,0),0)</f>
        <v>0</v>
      </c>
      <c r="DU16" s="199">
        <f t="shared" si="22"/>
        <v>6</v>
      </c>
      <c r="DV16" s="198"/>
      <c r="DW16" s="198" t="str">
        <f>INDEX(DH3:DH8,MATCH(4,DU3:DU8,0),0)</f>
        <v>Austria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4</v>
      </c>
      <c r="DS17" s="199">
        <f>IFERROR(MATCH(DS12,DH17:DK17,0),0)</f>
        <v>2</v>
      </c>
      <c r="DT17" s="199">
        <f>IFERROR(MATCH(DT12,DH17:DK17,0),0)</f>
        <v>0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6</v>
      </c>
      <c r="G18" s="21">
        <f>SUMIF(DC3:DC60,B18,DA3:DA60)+SUMIF(CZ3:CZ60,B18,DB3:DB60)</f>
        <v>1</v>
      </c>
      <c r="H18" s="21">
        <f t="shared" ref="H18:H21" si="25">F18-G18+1000</f>
        <v>1005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4</v>
      </c>
      <c r="DS18" s="199">
        <f>IFERROR(MATCH(DS12,DH18:DK18,0),0)</f>
        <v>2</v>
      </c>
      <c r="DT18" s="199">
        <f>IFERROR(MATCH(DT12,DH18:DK18,0),0)</f>
        <v>0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1</v>
      </c>
      <c r="F19" s="21">
        <f>SUMIF(CZ3:CZ60,B19,DA3:DA60)+SUMIF(DC3:DC60,B19,DB3:DB60)</f>
        <v>4</v>
      </c>
      <c r="G19" s="21">
        <f>SUMIF(DC3:DC60,B19,DA3:DA60)+SUMIF(CZ3:CZ60,B19,DB3:DB60)</f>
        <v>3</v>
      </c>
      <c r="H19" s="21">
        <f t="shared" si="25"/>
        <v>1001</v>
      </c>
      <c r="I19" s="21">
        <f t="shared" si="26"/>
        <v>6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0</v>
      </c>
      <c r="DS19" s="199">
        <f>IFERROR(MATCH(DS12,DH19:DK19,0),0)</f>
        <v>0</v>
      </c>
      <c r="DT19" s="199">
        <f>IFERROR(MATCH(DT12,DH19:DK19,0),0)</f>
        <v>2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2</v>
      </c>
      <c r="G20" s="21">
        <f>SUMIF(DC3:DC60,B20,DA3:DA60)+SUMIF(CZ3:CZ60,B20,DB3:DB60)</f>
        <v>4</v>
      </c>
      <c r="H20" s="21">
        <f t="shared" si="25"/>
        <v>998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4</v>
      </c>
      <c r="DS20" s="199">
        <f>IFERROR(MATCH(DS12,DH20:DK20,0),0)</f>
        <v>0</v>
      </c>
      <c r="DT20" s="199">
        <f>IFERROR(MATCH(DT12,DH20:DK20,0),0)</f>
        <v>2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6</v>
      </c>
      <c r="H21" s="21">
        <f t="shared" si="25"/>
        <v>996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4</v>
      </c>
      <c r="DS21" s="199">
        <f>IFERROR(MATCH(DS12,DH21:DK21,0),0)</f>
        <v>0</v>
      </c>
      <c r="DT21" s="199">
        <f>IFERROR(MATCH(DT12,DH21:DK21,0),0)</f>
        <v>2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Denmark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4</v>
      </c>
      <c r="DS22" s="199">
        <f>IFERROR(MATCH(DS12,DH22:DK22,0),0)</f>
        <v>0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0</v>
      </c>
      <c r="DS23" s="199">
        <f>IFERROR(MATCH(DS12,DH23:DK23,0),0)</f>
        <v>1</v>
      </c>
      <c r="DT23" s="199">
        <f>IFERROR(MATCH(DT12,DH23:DK23,0),0)</f>
        <v>2</v>
      </c>
      <c r="DU23" s="199">
        <f t="shared" si="22"/>
        <v>7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4</v>
      </c>
      <c r="DS24" s="199">
        <f>IFERROR(MATCH(DS12,DH24:DK24,0),0)</f>
        <v>1</v>
      </c>
      <c r="DT24" s="199">
        <f>IFERROR(MATCH(DT12,DH24:DK24,0),0)</f>
        <v>2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6</v>
      </c>
      <c r="H25" s="21">
        <f t="shared" ref="H25:H28" si="36">F25-G25+1000</f>
        <v>995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4</v>
      </c>
      <c r="DS25" s="199">
        <f>IFERROR(MATCH(DS12,DH25:DK25,0),0)</f>
        <v>1</v>
      </c>
      <c r="DT25" s="199">
        <f>IFERROR(MATCH(DT12,DH25:DK25,0),0)</f>
        <v>2</v>
      </c>
      <c r="DU25" s="199">
        <f t="shared" si="22"/>
        <v>10</v>
      </c>
      <c r="DV25" s="198"/>
      <c r="DW25" s="198" t="str">
        <f>VLOOKUP(2,A11:B14,2,FALSE)</f>
        <v>Russia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1</v>
      </c>
      <c r="G26" s="21">
        <f>SUMIF(DC3:DC60,B26,DA3:DA60)+SUMIF(CZ3:CZ60,B26,DB3:DB60)</f>
        <v>4</v>
      </c>
      <c r="H26" s="21">
        <f t="shared" si="36"/>
        <v>997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4</v>
      </c>
      <c r="DS26" s="199">
        <f>IFERROR(MATCH(DS12,DH26:DK26,0),0)</f>
        <v>1</v>
      </c>
      <c r="DT26" s="199">
        <f>IFERROR(MATCH(DT12,DH26:DK26,0),0)</f>
        <v>0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7</v>
      </c>
      <c r="G27" s="21">
        <f>SUMIF(DC3:DC60,B27,DA3:DA60)+SUMIF(CZ3:CZ60,B27,DB3:DB60)</f>
        <v>0</v>
      </c>
      <c r="H27" s="21">
        <f t="shared" si="36"/>
        <v>1007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995</v>
      </c>
      <c r="BR27" s="21">
        <f>IF(BI27&lt;&gt;"",VLOOKUP(BI27,B4:H40,5,FALSE),"")</f>
        <v>1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4</v>
      </c>
      <c r="DS27" s="199">
        <f>IFERROR(MATCH(DS12,DH27:DK27,0),0)</f>
        <v>0</v>
      </c>
      <c r="DT27" s="199">
        <f>IFERROR(MATCH(DT12,DH27:DK27,0),0)</f>
        <v>1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3</v>
      </c>
      <c r="G28" s="21">
        <f>SUMIF(DC3:DC60,B28,DA3:DA60)+SUMIF(CZ3:CZ60,B28,DB3:DB60)</f>
        <v>2</v>
      </c>
      <c r="H28" s="21">
        <f t="shared" si="36"/>
        <v>1001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997</v>
      </c>
      <c r="BR28" s="21">
        <f>IF(BI28&lt;&gt;"",VLOOKUP(BI28,B4:H40,5,FALSE),"")</f>
        <v>1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2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W</v>
      </c>
      <c r="DE31" s="21" t="str">
        <f t="shared" si="0"/>
        <v>L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3</v>
      </c>
      <c r="H32" s="21">
        <f t="shared" si="47"/>
        <v>999</v>
      </c>
      <c r="I32" s="21">
        <f t="shared" si="48"/>
        <v>4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5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2</v>
      </c>
      <c r="E33" s="21">
        <f>SUMPRODUCT((CZ3:CZ42=B33)*(DD3:DD42="L"))+SUMPRODUCT((DC3:DC42=B33)*(DE3:DE42="L"))</f>
        <v>0</v>
      </c>
      <c r="F33" s="21">
        <f>SUMIF(CZ3:CZ60,B33,DA3:DA60)+SUMIF(DC3:DC60,B33,DB3:DB60)</f>
        <v>4</v>
      </c>
      <c r="G33" s="21">
        <f>SUMIF(DC3:DC60,B33,DA3:DA60)+SUMIF(CZ3:CZ60,B33,DB3:DB60)</f>
        <v>2</v>
      </c>
      <c r="H33" s="21">
        <f t="shared" si="47"/>
        <v>1002</v>
      </c>
      <c r="I33" s="21">
        <f t="shared" si="48"/>
        <v>5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6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1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6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0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5</v>
      </c>
      <c r="G38" s="21">
        <f>SUMIF(DC3:DC60,B38,DA3:DA60)+SUMIF(CZ3:CZ60,B38,DB3:DB60)</f>
        <v>2</v>
      </c>
      <c r="H38" s="21">
        <f t="shared" si="58"/>
        <v>1003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1003</v>
      </c>
      <c r="AD38" s="21">
        <f>IF(U38&lt;&gt;"",VLOOKUP(U38,B4:H40,5,FALSE),"")</f>
        <v>5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9</v>
      </c>
      <c r="H39" s="21">
        <f t="shared" si="58"/>
        <v>991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5</v>
      </c>
      <c r="G40" s="21">
        <f>SUMIF(DC3:DC60,B40,DA3:DA60)+SUMIF(CZ3:CZ60,B40,DB3:DB60)</f>
        <v>4</v>
      </c>
      <c r="H40" s="21">
        <f t="shared" si="58"/>
        <v>1001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6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1003</v>
      </c>
      <c r="AD78" s="194">
        <f>IF(U78&lt;&gt;"",VLOOKUP(U78,B4:H40,5,FALSE),"")</f>
        <v>5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Germany</v>
      </c>
    </row>
    <row r="90" spans="3:3" x14ac:dyDescent="0.15">
      <c r="C90" s="194" t="str">
        <f>Matches!B51</f>
        <v>Italy</v>
      </c>
    </row>
    <row r="91" spans="3:3" x14ac:dyDescent="0.15">
      <c r="C91" s="194" t="str">
        <f>Matches!B52</f>
        <v>Netherlands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Germany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2021-06-16T12:51:06Z</dcterms:modified>
</cp:coreProperties>
</file>