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Downloads/"/>
    </mc:Choice>
  </mc:AlternateContent>
  <xr:revisionPtr revIDLastSave="0" documentId="13_ncr:1_{4552AE1D-4485-984A-808A-8F89B152915F}" xr6:coauthVersionLast="47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500" windowWidth="14400" windowHeight="175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DD30" i="3" s="1"/>
  <c r="DE30" i="3" s="1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25" i="3" l="1"/>
  <c r="DE25" i="3" s="1"/>
  <c r="DD10" i="3"/>
  <c r="DE1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D20" i="3" l="1"/>
  <c r="BP6" i="3"/>
  <c r="BT6" i="3" s="1"/>
  <c r="AV33" i="3"/>
  <c r="AZ33" i="3" s="1"/>
  <c r="AV34" i="3"/>
  <c r="AZ34" i="3" s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T61" i="3"/>
  <c r="U61" i="3" s="1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W74" i="3" l="1"/>
  <c r="BD28" i="3"/>
  <c r="AG21" i="3"/>
  <c r="AK21" i="3"/>
  <c r="T59" i="3"/>
  <c r="U59" i="3" s="1"/>
  <c r="AE59" i="3" s="1"/>
  <c r="AG19" i="3"/>
  <c r="AL21" i="3"/>
  <c r="AH21" i="3"/>
  <c r="AB38" i="3"/>
  <c r="AF38" i="3" s="1"/>
  <c r="AI21" i="3"/>
  <c r="AK20" i="3"/>
  <c r="AK18" i="3"/>
  <c r="AL20" i="3"/>
  <c r="AJ20" i="3"/>
  <c r="AI18" i="3"/>
  <c r="CA7" i="3"/>
  <c r="CB6" i="3" s="1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A20" i="3"/>
  <c r="CA14" i="3"/>
  <c r="CA21" i="3"/>
  <c r="BD26" i="3"/>
  <c r="AA13" i="3"/>
  <c r="BC34" i="3"/>
  <c r="BE34" i="3"/>
  <c r="BF34" i="3"/>
  <c r="BD34" i="3"/>
  <c r="AQ74" i="3"/>
  <c r="BB34" i="3"/>
  <c r="AP74" i="3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K31" i="3"/>
  <c r="AJ31" i="3"/>
  <c r="AL31" i="3"/>
  <c r="AG31" i="3"/>
  <c r="AH31" i="3"/>
  <c r="AI31" i="3"/>
  <c r="AG34" i="3"/>
  <c r="AG33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V74" i="3" l="1"/>
  <c r="AZ74" i="3" s="1"/>
  <c r="AD59" i="3"/>
  <c r="CB21" i="3"/>
  <c r="CB13" i="3"/>
  <c r="AN61" i="3"/>
  <c r="AO61" i="3" s="1"/>
  <c r="AY61" i="3" s="1"/>
  <c r="AC59" i="3"/>
  <c r="AG28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CB33" i="3"/>
  <c r="T70" i="3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X61" i="3" l="1"/>
  <c r="AW61" i="3"/>
  <c r="AA61" i="3"/>
  <c r="AB61" i="3"/>
  <c r="AF61" i="3" s="1"/>
  <c r="AB59" i="3"/>
  <c r="AF59" i="3" s="1"/>
  <c r="AA58" i="3"/>
  <c r="AB58" i="3"/>
  <c r="AF58" i="3" s="1"/>
  <c r="AG61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I60" i="3"/>
  <c r="AG74" i="3"/>
  <c r="AH72" i="3"/>
  <c r="AG71" i="3"/>
  <c r="AG73" i="3"/>
  <c r="AG72" i="3"/>
  <c r="AK74" i="3"/>
  <c r="AK73" i="3"/>
  <c r="AJ72" i="3"/>
  <c r="AL74" i="3"/>
  <c r="AI73" i="3"/>
  <c r="AL71" i="3"/>
  <c r="AH74" i="3"/>
  <c r="AL73" i="3"/>
  <c r="AK71" i="3"/>
  <c r="AJ74" i="3"/>
  <c r="AK72" i="3"/>
  <c r="AH71" i="3"/>
  <c r="AJ71" i="3"/>
  <c r="AH73" i="3"/>
  <c r="AI71" i="3"/>
  <c r="AJ73" i="3"/>
  <c r="AI72" i="3"/>
  <c r="AL72" i="3"/>
  <c r="AI74" i="3"/>
  <c r="AV47" i="3"/>
  <c r="AZ47" i="3" s="1"/>
  <c r="AV46" i="3"/>
  <c r="AZ46" i="3" s="1"/>
  <c r="AU47" i="3"/>
  <c r="AU46" i="3"/>
  <c r="AU45" i="3"/>
  <c r="AK58" i="3" l="1"/>
  <c r="AI59" i="3"/>
  <c r="AV61" i="3"/>
  <c r="AZ61" i="3" s="1"/>
  <c r="AJ60" i="3"/>
  <c r="AL60" i="3"/>
  <c r="AK59" i="3"/>
  <c r="AG58" i="3"/>
  <c r="AJ61" i="3"/>
  <c r="AH58" i="3"/>
  <c r="AH60" i="3"/>
  <c r="AH61" i="3"/>
  <c r="AG60" i="3"/>
  <c r="AL61" i="3"/>
  <c r="AI61" i="3"/>
  <c r="AL59" i="3"/>
  <c r="AK60" i="3"/>
  <c r="AJ58" i="3"/>
  <c r="AL58" i="3"/>
  <c r="AG59" i="3"/>
  <c r="AI58" i="3"/>
  <c r="AJ59" i="3"/>
  <c r="AH59" i="3"/>
  <c r="AK61" i="3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BB61" i="3" l="1"/>
  <c r="AM60" i="3"/>
  <c r="AM20" i="3" s="1"/>
  <c r="AM59" i="3"/>
  <c r="AM19" i="3" s="1"/>
  <c r="AN20" i="3" s="1"/>
  <c r="AM61" i="3"/>
  <c r="AM21" i="3" s="1"/>
  <c r="AM58" i="3"/>
  <c r="AM18" i="3" s="1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33" i="3"/>
  <c r="AN31" i="3"/>
  <c r="CW31" i="3" s="1"/>
  <c r="AN32" i="3"/>
  <c r="BG46" i="3"/>
  <c r="BG6" i="3" s="1"/>
  <c r="BG47" i="3"/>
  <c r="BG7" i="3" s="1"/>
  <c r="AN18" i="3" l="1"/>
  <c r="CW18" i="3" s="1"/>
  <c r="AN19" i="3"/>
  <c r="AM65" i="3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A31" i="3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A40" i="4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V14" i="2" l="1"/>
  <c r="U11" i="2"/>
  <c r="Z11" i="2"/>
  <c r="X11" i="2"/>
  <c r="W11" i="2"/>
  <c r="V11" i="2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11" i="2" l="1"/>
  <c r="T11" i="2"/>
  <c r="AB14" i="2"/>
  <c r="T14" i="2"/>
  <c r="AB11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<sst xmlns="http://schemas.openxmlformats.org/spreadsheetml/2006/main" count="590" uniqueCount="144">
  <si>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</si>
  <si>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</si>
  <si>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</si>
  <si>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</si>
  <si>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</si>
  <si>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</si>
  <si>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</si>
  <si>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</si>
  <si>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</si>
  <si>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</si>
  <si>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</si>
  <si>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</si>
  <si>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</si>
  <si>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</si>
  <si>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</si>
  <si>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</si>
  <si>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</si>
  <si>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</si>
  <si>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</si>
  <si>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</si>
  <si>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</si>
  <si>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</si>
  <si>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</si>
  <si>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</si>
  <si>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</si>
  <si>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</si>
  <si>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</si>
  <si>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</si>
  <si>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</si>
  <si>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</si>
  <si>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</si>
  <si>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</si>
  <si>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</si>
  <si>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</si>
  <si>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</si>
  <si>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</si>
  <si>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</si>
  <si>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</si>
  <si>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</si>
  <si>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</si>
  <si>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</si>
  <si>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</si>
  <si>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</si>
  <si>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</si>
  <si>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</si>
  <si>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</si>
  <si>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</si>
  <si>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</si>
  <si>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</si>
  <si>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</si>
  <si>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</si>
  <si>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</si>
  <si>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</si>
  <si>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</si>
  <si>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</si>
  <si>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</si>
  <si>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</si>
  <si>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</si>
  <si>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</si>
  <si>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</si>
  <si>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</si>
  <si>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</si>
  <si>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</si>
  <si>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</si>
  <si>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</si>
  <si>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</si>
  <si>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</si>
  <si>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</si>
  <si>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</si>
  <si>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</si>
  <si>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</si>
  <si>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</si>
  <si>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</si>
  <si>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</si>
  <si>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</si>
  <si>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</si>
  <si>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</si>
  <si>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</si>
  <si>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</si>
  <si>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</si>
  <si>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</si>
  <si>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</si>
  <si>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</si>
  <si>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</si>
  <si>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</si>
  <si>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</si>
  <si>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</si>
  <si>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</si>
  <si>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</si>
  <si>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</si>
  <si>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</si>
  <si>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</si>
  <si>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</si>
  <si>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</si>
  <si>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</si>
  <si>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</si>
  <si>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</si>
  <si>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</si>
  <si>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</si>
  <si>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</si>
  <si>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</si>
  <si>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</si>
  <si>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</si>
  <si>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</si>
  <si>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</si>
  <si>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</si>
  <si>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</si>
  <si>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</si>
  <si>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</si>
  <si>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</si>
  <si>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</si>
  <si>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</si>
  <si>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</si>
  <si>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</si>
  <si>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</si>
  <si>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</si>
  <si>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</si>
  <si>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</si>
  <si>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</si>
  <si>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</si>
  <si>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</si>
  <si>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</si>
  <si>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</si>
  <si>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</si>
  <si>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</si>
  <si>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</si>
  <si>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</si>
  <si>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</si>
  <si>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</si>
  <si>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</si>
  <si>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</si>
  <si>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</si>
  <si>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</si>
  <si>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</si>
  <si>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</si>
  <si>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</si>
  <si>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</si>
  <si>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</si>
  <si>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</si>
  <si>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</si>
  <si>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</si>
  <si>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Ben CG</t>
  </si>
  <si>
    <t>Mpabbe</t>
  </si>
  <si>
    <t>Foden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</si>
</sst>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12" activePane="bottomLeft" state="frozen"/>
      <selection pane="bottomLeft" activeCell="M62" sqref="M62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47" t="s">
        <v>133</v>
      </c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  <c r="AA1" s="247"/>
      <c r="AB1" s="247"/>
      <c r="AC1" s="247"/>
    </row>
    <row r="2" spans="1:103" ht="15" customHeight="1" x14ac:dyDescent="0.2">
      <c r="B2" s="263" t="s">
        <v>129</v>
      </c>
      <c r="C2" s="264"/>
      <c r="D2" s="264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38" t="s">
        <v>112</v>
      </c>
      <c r="V2" s="239"/>
      <c r="W2" s="239"/>
      <c r="X2" s="239"/>
      <c r="Y2" s="239"/>
      <c r="Z2" s="239"/>
      <c r="AA2" s="239"/>
      <c r="AB2" s="239"/>
      <c r="AC2" s="240"/>
    </row>
    <row r="3" spans="1:103" ht="15" customHeight="1" x14ac:dyDescent="0.2">
      <c r="B3" s="264"/>
      <c r="C3" s="264"/>
      <c r="D3" s="264"/>
      <c r="E3" s="205" t="s">
        <v>131</v>
      </c>
      <c r="G3" s="157"/>
      <c r="H3" s="157"/>
      <c r="I3" s="274" t="s">
        <v>108</v>
      </c>
      <c r="J3" s="274"/>
      <c r="K3" s="274"/>
      <c r="L3" s="274"/>
      <c r="M3" s="274"/>
      <c r="N3" s="274"/>
      <c r="O3" s="160"/>
      <c r="P3" s="157"/>
      <c r="Q3" s="157"/>
      <c r="R3" s="157"/>
      <c r="S3" s="157"/>
      <c r="T3" s="158"/>
      <c r="U3" s="241"/>
      <c r="V3" s="241"/>
      <c r="W3" s="241"/>
      <c r="X3" s="241"/>
      <c r="Y3" s="241"/>
      <c r="Z3" s="241"/>
      <c r="AA3" s="241"/>
      <c r="AB3" s="241"/>
      <c r="AC3" s="242"/>
    </row>
    <row r="4" spans="1:103" ht="15" customHeight="1" x14ac:dyDescent="0.2">
      <c r="B4" s="264"/>
      <c r="C4" s="264"/>
      <c r="D4" s="264"/>
      <c r="E4" s="205" t="s">
        <v>107</v>
      </c>
      <c r="G4" s="157"/>
      <c r="H4" s="157"/>
      <c r="I4" s="274"/>
      <c r="J4" s="274"/>
      <c r="K4" s="274"/>
      <c r="L4" s="274"/>
      <c r="M4" s="274"/>
      <c r="N4" s="274"/>
      <c r="O4" s="160"/>
      <c r="P4" s="157"/>
      <c r="Q4" s="157"/>
      <c r="R4" s="157"/>
      <c r="S4" s="157"/>
      <c r="T4" s="161" t="s">
        <v>109</v>
      </c>
      <c r="U4" s="243" t="s">
        <v>141</v>
      </c>
      <c r="V4" s="244"/>
      <c r="W4" s="244"/>
      <c r="X4" s="244"/>
      <c r="Y4" s="244"/>
      <c r="Z4" s="244"/>
      <c r="AA4" s="244"/>
      <c r="AB4" s="244"/>
      <c r="AC4" s="245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46" t="s">
        <v>32</v>
      </c>
      <c r="G9" s="246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14" t="s">
        <v>36</v>
      </c>
      <c r="P10" s="215"/>
      <c r="Q10" s="215"/>
      <c r="R10" s="215"/>
      <c r="S10" s="215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0</v>
      </c>
      <c r="G11" s="184">
        <v>2</v>
      </c>
      <c r="H11" s="41" t="s">
        <v>13</v>
      </c>
      <c r="I11" s="42"/>
      <c r="J11" s="42"/>
      <c r="K11" s="42"/>
      <c r="L11" s="275">
        <v>1</v>
      </c>
      <c r="M11" s="43" t="str">
        <f>IF(F11&lt;&gt;"",IF(F11&gt;G11,E11,IF(F11&lt;G11,H11,"")),"")</f>
        <v>Italy</v>
      </c>
      <c r="N11" s="31"/>
      <c r="O11" s="120">
        <v>1</v>
      </c>
      <c r="P11" s="234" t="str">
        <f>VLOOKUP(1,'Dummy Table'!A4:B8,2,FALSE)</f>
        <v>Italy</v>
      </c>
      <c r="Q11" s="234"/>
      <c r="R11" s="234"/>
      <c r="S11" s="234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1</v>
      </c>
      <c r="AA11" s="44">
        <f>X11-Z11</f>
        <v>5</v>
      </c>
      <c r="AB11" s="44">
        <f>U11*3+V11*1</f>
        <v>9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1</v>
      </c>
      <c r="H12" s="50" t="s">
        <v>23</v>
      </c>
      <c r="I12" s="51"/>
      <c r="J12" s="51"/>
      <c r="K12" s="51"/>
      <c r="L12" s="220"/>
      <c r="M12" s="52" t="str">
        <f t="shared" ref="M12:M45" si="0">IF(F12&lt;&gt;"",IF(F12&gt;G12,E12,IF(F12&lt;G12,H12,"")),"")</f>
        <v/>
      </c>
      <c r="N12" s="31"/>
      <c r="O12" s="120">
        <v>2</v>
      </c>
      <c r="P12" s="235" t="str">
        <f>VLOOKUP(2,'Dummy Table'!A4:B8,2,FALSE)</f>
        <v>Turkey</v>
      </c>
      <c r="Q12" s="235"/>
      <c r="R12" s="235"/>
      <c r="S12" s="235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4</v>
      </c>
      <c r="AA12" s="53">
        <f>X12-Z12</f>
        <v>-1</v>
      </c>
      <c r="AB12" s="53">
        <f>U12*3+V12*1</f>
        <v>4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20"/>
      <c r="M13" s="52" t="str">
        <f t="shared" si="0"/>
        <v>Denmark</v>
      </c>
      <c r="N13" s="31"/>
      <c r="O13" s="121">
        <v>3</v>
      </c>
      <c r="P13" s="236" t="str">
        <f>VLOOKUP(3,'Dummy Table'!A4:B8,2,FALSE)</f>
        <v>Wales</v>
      </c>
      <c r="Q13" s="236"/>
      <c r="R13" s="236"/>
      <c r="S13" s="236"/>
      <c r="T13" s="54">
        <f t="shared" si="1"/>
        <v>3</v>
      </c>
      <c r="U13" s="54">
        <f>VLOOKUP(P13,'Dummy Table'!B4:C40,2,FALSE)</f>
        <v>0</v>
      </c>
      <c r="V13" s="54">
        <f>VLOOKUP(P13,'Dummy Table'!B4:D40,3,FALSE)</f>
        <v>2</v>
      </c>
      <c r="W13" s="54">
        <f>VLOOKUP(P13,'Dummy Table'!B4:E40,4,FALSE)</f>
        <v>1</v>
      </c>
      <c r="X13" s="54">
        <f>VLOOKUP(P13,'Dummy Table'!B4:F40,5,FALSE)</f>
        <v>3</v>
      </c>
      <c r="Y13" s="54" t="s">
        <v>45</v>
      </c>
      <c r="Z13" s="54">
        <f>VLOOKUP(P13,'Dummy Table'!B4:G40,6,FALSE)</f>
        <v>4</v>
      </c>
      <c r="AA13" s="54">
        <f>X13-Z13</f>
        <v>-1</v>
      </c>
      <c r="AB13" s="54">
        <f>U13*3+V13*1</f>
        <v>2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2</v>
      </c>
      <c r="G14" s="185">
        <v>0</v>
      </c>
      <c r="H14" s="50" t="s">
        <v>18</v>
      </c>
      <c r="I14" s="51"/>
      <c r="J14" s="51"/>
      <c r="K14" s="51"/>
      <c r="L14" s="220"/>
      <c r="M14" s="52" t="str">
        <f t="shared" si="0"/>
        <v>Belgium</v>
      </c>
      <c r="N14" s="31"/>
      <c r="O14" s="122">
        <v>4</v>
      </c>
      <c r="P14" s="218" t="str">
        <f>VLOOKUP(4,'Dummy Table'!A4:B8,2,FALSE)</f>
        <v>Switzerland</v>
      </c>
      <c r="Q14" s="218"/>
      <c r="R14" s="218"/>
      <c r="S14" s="218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1</v>
      </c>
      <c r="W14" s="55">
        <f>VLOOKUP(P14,'Dummy Table'!B4:E40,4,FALSE)</f>
        <v>2</v>
      </c>
      <c r="X14" s="55">
        <f>VLOOKUP(P14,'Dummy Table'!B4:F40,5,FALSE)</f>
        <v>2</v>
      </c>
      <c r="Y14" s="55" t="s">
        <v>45</v>
      </c>
      <c r="Z14" s="55">
        <f>VLOOKUP(P14,'Dummy Table'!B4:G40,6,FALSE)</f>
        <v>5</v>
      </c>
      <c r="AA14" s="55">
        <f>X14-Z14</f>
        <v>-3</v>
      </c>
      <c r="AB14" s="55">
        <f>U14*3+V14*1</f>
        <v>1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2</v>
      </c>
      <c r="G15" s="185">
        <v>1</v>
      </c>
      <c r="H15" s="50" t="s">
        <v>5</v>
      </c>
      <c r="I15" s="51"/>
      <c r="J15" s="51"/>
      <c r="K15" s="51"/>
      <c r="L15" s="220"/>
      <c r="M15" s="52" t="str">
        <f t="shared" si="0"/>
        <v>England</v>
      </c>
      <c r="N15" s="31"/>
      <c r="O15" s="214" t="s">
        <v>47</v>
      </c>
      <c r="P15" s="215"/>
      <c r="Q15" s="215"/>
      <c r="R15" s="215"/>
      <c r="S15" s="215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1</v>
      </c>
      <c r="G16" s="185">
        <v>0</v>
      </c>
      <c r="H16" s="50" t="s">
        <v>15</v>
      </c>
      <c r="I16" s="51"/>
      <c r="J16" s="51"/>
      <c r="K16" s="51"/>
      <c r="L16" s="220"/>
      <c r="M16" s="52" t="str">
        <f t="shared" si="0"/>
        <v>Austria</v>
      </c>
      <c r="N16" s="31"/>
      <c r="O16" s="123">
        <v>1</v>
      </c>
      <c r="P16" s="251" t="str">
        <f>VLOOKUP(1,'Dummy Table'!A11:B15,2,FALSE)</f>
        <v>Belgium</v>
      </c>
      <c r="Q16" s="251"/>
      <c r="R16" s="251"/>
      <c r="S16" s="251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3</v>
      </c>
      <c r="G17" s="185">
        <v>0</v>
      </c>
      <c r="H17" s="50" t="s">
        <v>25</v>
      </c>
      <c r="I17" s="51"/>
      <c r="J17" s="51"/>
      <c r="K17" s="51"/>
      <c r="L17" s="220"/>
      <c r="M17" s="52" t="str">
        <f t="shared" si="0"/>
        <v>Netherlands</v>
      </c>
      <c r="N17" s="31"/>
      <c r="O17" s="123">
        <v>2</v>
      </c>
      <c r="P17" s="252" t="str">
        <f>VLOOKUP(2,'Dummy Table'!A11:B15,2,FALSE)</f>
        <v>Denmark</v>
      </c>
      <c r="Q17" s="252"/>
      <c r="R17" s="252"/>
      <c r="S17" s="252"/>
      <c r="T17" s="58">
        <f t="shared" ref="T17:T19" si="2">SUM(U17:W17)</f>
        <v>3</v>
      </c>
      <c r="U17" s="58">
        <f>VLOOKUP(P17,'Dummy Table'!B4:C40,2,FALSE)</f>
        <v>2</v>
      </c>
      <c r="V17" s="58">
        <f>VLOOKUP(P17,'Dummy Table'!B4:D40,3,FALSE)</f>
        <v>0</v>
      </c>
      <c r="W17" s="58">
        <f>VLOOKUP(P17,'Dummy Table'!B4:E40,4,FALSE)</f>
        <v>1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6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1</v>
      </c>
      <c r="H18" s="50" t="s">
        <v>6</v>
      </c>
      <c r="I18" s="51"/>
      <c r="J18" s="51"/>
      <c r="K18" s="51"/>
      <c r="L18" s="220"/>
      <c r="M18" s="52" t="str">
        <f t="shared" si="0"/>
        <v/>
      </c>
      <c r="N18" s="31"/>
      <c r="O18" s="124">
        <v>3</v>
      </c>
      <c r="P18" s="253" t="str">
        <f>VLOOKUP(3,'Dummy Table'!A11:B15,2,FALSE)</f>
        <v>Russia</v>
      </c>
      <c r="Q18" s="253"/>
      <c r="R18" s="253"/>
      <c r="S18" s="253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3</v>
      </c>
      <c r="Y18" s="59" t="s">
        <v>45</v>
      </c>
      <c r="Z18" s="59">
        <f>VLOOKUP(P18,'Dummy Table'!B4:G40,6,FALSE)</f>
        <v>4</v>
      </c>
      <c r="AA18" s="59">
        <f>X18-Z18</f>
        <v>-1</v>
      </c>
      <c r="AB18" s="59">
        <f>U18*3+V18*1</f>
        <v>3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1</v>
      </c>
      <c r="G19" s="185">
        <v>0</v>
      </c>
      <c r="H19" s="50" t="s">
        <v>20</v>
      </c>
      <c r="I19" s="51"/>
      <c r="J19" s="51"/>
      <c r="K19" s="51"/>
      <c r="L19" s="220"/>
      <c r="M19" s="52" t="str">
        <f t="shared" si="0"/>
        <v>Poland</v>
      </c>
      <c r="N19" s="31"/>
      <c r="O19" s="122">
        <v>4</v>
      </c>
      <c r="P19" s="218" t="str">
        <f>VLOOKUP(4,'Dummy Table'!A11:B15,2,FALSE)</f>
        <v>Finland</v>
      </c>
      <c r="Q19" s="218"/>
      <c r="R19" s="218"/>
      <c r="S19" s="218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0</v>
      </c>
      <c r="W19" s="55">
        <f>VLOOKUP(P19,'Dummy Table'!B4:E40,4,FALSE)</f>
        <v>3</v>
      </c>
      <c r="X19" s="55">
        <f>VLOOKUP(P19,'Dummy Table'!B4:F40,5,FALSE)</f>
        <v>0</v>
      </c>
      <c r="Y19" s="55" t="s">
        <v>45</v>
      </c>
      <c r="Z19" s="55">
        <f>VLOOKUP(P19,'Dummy Table'!B4:G40,6,FALSE)</f>
        <v>6</v>
      </c>
      <c r="AA19" s="55">
        <f>X19-Z19</f>
        <v>-6</v>
      </c>
      <c r="AB19" s="55">
        <f>U19*3+V19*1</f>
        <v>0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2</v>
      </c>
      <c r="G20" s="185">
        <v>0</v>
      </c>
      <c r="H20" s="50" t="s">
        <v>22</v>
      </c>
      <c r="I20" s="51"/>
      <c r="J20" s="51"/>
      <c r="K20" s="51"/>
      <c r="L20" s="220"/>
      <c r="M20" s="52" t="str">
        <f t="shared" si="0"/>
        <v>Spain</v>
      </c>
      <c r="N20" s="31"/>
      <c r="O20" s="214" t="s">
        <v>50</v>
      </c>
      <c r="P20" s="215"/>
      <c r="Q20" s="215"/>
      <c r="R20" s="215"/>
      <c r="S20" s="215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1</v>
      </c>
      <c r="G21" s="185">
        <v>2</v>
      </c>
      <c r="H21" s="50" t="s">
        <v>17</v>
      </c>
      <c r="I21" s="51"/>
      <c r="J21" s="51"/>
      <c r="K21" s="51"/>
      <c r="L21" s="220"/>
      <c r="M21" s="52" t="str">
        <f t="shared" si="0"/>
        <v>Portugal</v>
      </c>
      <c r="N21" s="31"/>
      <c r="O21" s="125">
        <v>1</v>
      </c>
      <c r="P21" s="259" t="str">
        <f>VLOOKUP(1,'Dummy Table'!A18:B22,2,FALSE)</f>
        <v>Netherlands</v>
      </c>
      <c r="Q21" s="259"/>
      <c r="R21" s="259"/>
      <c r="S21" s="259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0</v>
      </c>
      <c r="AA21" s="60">
        <f>X21-Z21</f>
        <v>8</v>
      </c>
      <c r="AB21" s="60">
        <f>U21*3+V21*1</f>
        <v>9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2</v>
      </c>
      <c r="G22" s="186">
        <v>2</v>
      </c>
      <c r="H22" s="66" t="s">
        <v>11</v>
      </c>
      <c r="I22" s="67"/>
      <c r="J22" s="67"/>
      <c r="K22" s="68"/>
      <c r="L22" s="221"/>
      <c r="M22" s="69" t="str">
        <f t="shared" si="0"/>
        <v/>
      </c>
      <c r="N22" s="31"/>
      <c r="O22" s="125">
        <v>2</v>
      </c>
      <c r="P22" s="237" t="str">
        <f>VLOOKUP(2,'Dummy Table'!A18:B22,2,FALSE)</f>
        <v>Austria</v>
      </c>
      <c r="Q22" s="237"/>
      <c r="R22" s="237"/>
      <c r="S22" s="237"/>
      <c r="T22" s="70">
        <f t="shared" ref="T22:T24" si="3">SUM(U22:W22)</f>
        <v>3</v>
      </c>
      <c r="U22" s="70">
        <f>VLOOKUP(P22,'Dummy Table'!B4:C40,2,FALSE)</f>
        <v>1</v>
      </c>
      <c r="V22" s="70">
        <f>VLOOKUP(P22,'Dummy Table'!B4:D40,3,FALSE)</f>
        <v>1</v>
      </c>
      <c r="W22" s="70">
        <f>VLOOKUP(P22,'Dummy Table'!B4:E40,4,FALSE)</f>
        <v>1</v>
      </c>
      <c r="X22" s="70">
        <f>VLOOKUP(P22,'Dummy Table'!B4:F40,5,FALSE)</f>
        <v>2</v>
      </c>
      <c r="Y22" s="70" t="s">
        <v>45</v>
      </c>
      <c r="Z22" s="70">
        <f>VLOOKUP(P22,'Dummy Table'!B4:G40,6,FALSE)</f>
        <v>3</v>
      </c>
      <c r="AA22" s="70">
        <f>X22-Z22</f>
        <v>-1</v>
      </c>
      <c r="AB22" s="70">
        <f>U22*3+V22*1</f>
        <v>4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0</v>
      </c>
      <c r="G23" s="184">
        <v>2</v>
      </c>
      <c r="H23" s="75" t="s">
        <v>18</v>
      </c>
      <c r="I23" s="76"/>
      <c r="J23" s="76"/>
      <c r="K23" s="76"/>
      <c r="L23" s="254">
        <v>2</v>
      </c>
      <c r="M23" s="77" t="str">
        <f t="shared" si="0"/>
        <v>Russia</v>
      </c>
      <c r="N23" s="31"/>
      <c r="O23" s="126">
        <v>3</v>
      </c>
      <c r="P23" s="258" t="str">
        <f>VLOOKUP(3,'Dummy Table'!A18:B22,2,FALSE)</f>
        <v>Ukraine</v>
      </c>
      <c r="Q23" s="258"/>
      <c r="R23" s="258"/>
      <c r="S23" s="258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1</v>
      </c>
      <c r="W23" s="78">
        <f>VLOOKUP(P23,'Dummy Table'!B4:E40,4,FALSE)</f>
        <v>1</v>
      </c>
      <c r="X23" s="78">
        <f>VLOOKUP(P23,'Dummy Table'!B4:F40,5,FALSE)</f>
        <v>2</v>
      </c>
      <c r="Y23" s="78" t="s">
        <v>45</v>
      </c>
      <c r="Z23" s="78">
        <f>VLOOKUP(P23,'Dummy Table'!B4:G40,6,FALSE)</f>
        <v>4</v>
      </c>
      <c r="AA23" s="78">
        <f>X23-Z23</f>
        <v>-2</v>
      </c>
      <c r="AB23" s="78">
        <f>U23*3+V23*1</f>
        <v>4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1</v>
      </c>
      <c r="G24" s="185">
        <v>1</v>
      </c>
      <c r="H24" s="83" t="s">
        <v>26</v>
      </c>
      <c r="I24" s="84"/>
      <c r="J24" s="84"/>
      <c r="K24" s="84"/>
      <c r="L24" s="255"/>
      <c r="M24" s="85" t="str">
        <f t="shared" si="0"/>
        <v/>
      </c>
      <c r="N24" s="31"/>
      <c r="O24" s="122">
        <v>4</v>
      </c>
      <c r="P24" s="218" t="str">
        <f>VLOOKUP(4,'Dummy Table'!A18:B22,2,FALSE)</f>
        <v>North Macedonia</v>
      </c>
      <c r="Q24" s="218"/>
      <c r="R24" s="218"/>
      <c r="S24" s="218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0</v>
      </c>
      <c r="Y24" s="55" t="s">
        <v>45</v>
      </c>
      <c r="Z24" s="55">
        <f>VLOOKUP(P24,'Dummy Table'!B4:G40,6,FALSE)</f>
        <v>5</v>
      </c>
      <c r="AA24" s="55">
        <f>X24-Z24</f>
        <v>-5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2</v>
      </c>
      <c r="G25" s="185">
        <v>0</v>
      </c>
      <c r="H25" s="83" t="s">
        <v>23</v>
      </c>
      <c r="I25" s="84"/>
      <c r="J25" s="84"/>
      <c r="K25" s="84"/>
      <c r="L25" s="255"/>
      <c r="M25" s="85" t="str">
        <f t="shared" si="0"/>
        <v>Italy</v>
      </c>
      <c r="N25" s="31"/>
      <c r="O25" s="214" t="s">
        <v>51</v>
      </c>
      <c r="P25" s="215"/>
      <c r="Q25" s="215"/>
      <c r="R25" s="215"/>
      <c r="S25" s="215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1</v>
      </c>
      <c r="G26" s="185">
        <v>0</v>
      </c>
      <c r="H26" s="83" t="s">
        <v>15</v>
      </c>
      <c r="I26" s="84"/>
      <c r="J26" s="84"/>
      <c r="K26" s="84"/>
      <c r="L26" s="255"/>
      <c r="M26" s="85" t="str">
        <f t="shared" si="0"/>
        <v>Ukraine</v>
      </c>
      <c r="N26" s="31"/>
      <c r="O26" s="127">
        <v>1</v>
      </c>
      <c r="P26" s="233" t="str">
        <f>VLOOKUP(1,'Dummy Table'!A25:B29,2,FALSE)</f>
        <v>England</v>
      </c>
      <c r="Q26" s="233"/>
      <c r="R26" s="233"/>
      <c r="S26" s="233"/>
      <c r="T26" s="86">
        <f>SUM(U26:W26)</f>
        <v>3</v>
      </c>
      <c r="U26" s="86">
        <f>VLOOKUP(P26,'Dummy Table'!B4:C40,2,FALSE)</f>
        <v>3</v>
      </c>
      <c r="V26" s="86">
        <f>VLOOKUP(P26,'Dummy Table'!B4:D40,3,FALSE)</f>
        <v>0</v>
      </c>
      <c r="W26" s="86">
        <f>VLOOKUP(P26,'Dummy Table'!B4:E40,4,FALSE)</f>
        <v>0</v>
      </c>
      <c r="X26" s="86">
        <f>VLOOKUP(P26,'Dummy Table'!B4:F40,5,FALSE)</f>
        <v>8</v>
      </c>
      <c r="Y26" s="87" t="s">
        <v>45</v>
      </c>
      <c r="Z26" s="86">
        <f>VLOOKUP(P26,'Dummy Table'!B4:G40,6,FALSE)</f>
        <v>2</v>
      </c>
      <c r="AA26" s="86">
        <f>X26-Z26</f>
        <v>6</v>
      </c>
      <c r="AB26" s="86">
        <f>U26*3+V26*1</f>
        <v>9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3</v>
      </c>
      <c r="H27" s="83" t="s">
        <v>4</v>
      </c>
      <c r="I27" s="84"/>
      <c r="J27" s="84"/>
      <c r="K27" s="84"/>
      <c r="L27" s="255"/>
      <c r="M27" s="85" t="str">
        <f t="shared" si="0"/>
        <v>Belgium</v>
      </c>
      <c r="N27" s="31"/>
      <c r="O27" s="127">
        <v>2</v>
      </c>
      <c r="P27" s="231" t="str">
        <f>VLOOKUP(2,'Dummy Table'!A25:B29,2,FALSE)</f>
        <v>Croatia</v>
      </c>
      <c r="Q27" s="231"/>
      <c r="R27" s="231"/>
      <c r="S27" s="231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0</v>
      </c>
      <c r="W27" s="88">
        <f>VLOOKUP(P27,'Dummy Table'!B4:E40,4,FALSE)</f>
        <v>1</v>
      </c>
      <c r="X27" s="88">
        <f>VLOOKUP(P27,'Dummy Table'!B4:F40,5,FALSE)</f>
        <v>5</v>
      </c>
      <c r="Y27" s="88" t="s">
        <v>45</v>
      </c>
      <c r="Z27" s="88">
        <f>VLOOKUP(P27,'Dummy Table'!B4:G40,6,FALSE)</f>
        <v>3</v>
      </c>
      <c r="AA27" s="88">
        <f>X27-Z27</f>
        <v>2</v>
      </c>
      <c r="AB27" s="88">
        <f>U27*3+V27*1</f>
        <v>6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2</v>
      </c>
      <c r="G28" s="185">
        <v>0</v>
      </c>
      <c r="H28" s="83" t="s">
        <v>2</v>
      </c>
      <c r="I28" s="84"/>
      <c r="J28" s="84"/>
      <c r="K28" s="84"/>
      <c r="L28" s="255"/>
      <c r="M28" s="85" t="str">
        <f t="shared" si="0"/>
        <v>Netherlands</v>
      </c>
      <c r="N28" s="31"/>
      <c r="O28" s="128">
        <v>3</v>
      </c>
      <c r="P28" s="232" t="str">
        <f>VLOOKUP(3,'Dummy Table'!A25:B29,2,FALSE)</f>
        <v>Czech Republic</v>
      </c>
      <c r="Q28" s="232"/>
      <c r="R28" s="232"/>
      <c r="S28" s="232"/>
      <c r="T28" s="89">
        <f t="shared" si="4"/>
        <v>3</v>
      </c>
      <c r="U28" s="89">
        <f>VLOOKUP(P28,'Dummy Table'!B4:C40,2,FALSE)</f>
        <v>0</v>
      </c>
      <c r="V28" s="89">
        <f>VLOOKUP(P28,'Dummy Table'!B4:D40,3,FALSE)</f>
        <v>1</v>
      </c>
      <c r="W28" s="89">
        <f>VLOOKUP(P28,'Dummy Table'!B4:E40,4,FALSE)</f>
        <v>2</v>
      </c>
      <c r="X28" s="89">
        <f>VLOOKUP(P28,'Dummy Table'!B4:F40,5,FALSE)</f>
        <v>3</v>
      </c>
      <c r="Y28" s="89" t="s">
        <v>45</v>
      </c>
      <c r="Z28" s="89">
        <f>VLOOKUP(P28,'Dummy Table'!B4:G40,6,FALSE)</f>
        <v>6</v>
      </c>
      <c r="AA28" s="89">
        <f>X28-Z28</f>
        <v>-3</v>
      </c>
      <c r="AB28" s="89">
        <f>U28*3+V28*1</f>
        <v>1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2</v>
      </c>
      <c r="G29" s="185">
        <v>1</v>
      </c>
      <c r="H29" s="83" t="s">
        <v>20</v>
      </c>
      <c r="I29" s="84"/>
      <c r="J29" s="84"/>
      <c r="K29" s="84"/>
      <c r="L29" s="255"/>
      <c r="M29" s="85" t="str">
        <f t="shared" si="0"/>
        <v>Sweden</v>
      </c>
      <c r="N29" s="31"/>
      <c r="O29" s="122">
        <v>4</v>
      </c>
      <c r="P29" s="218" t="str">
        <f>VLOOKUP(4,'Dummy Table'!A25:B29,2,FALSE)</f>
        <v>Scotland</v>
      </c>
      <c r="Q29" s="218"/>
      <c r="R29" s="218"/>
      <c r="S29" s="218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6</v>
      </c>
      <c r="AA29" s="55">
        <f>X29-Z29</f>
        <v>-5</v>
      </c>
      <c r="AB29" s="55">
        <f>U29*3+V29*1</f>
        <v>1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2</v>
      </c>
      <c r="G30" s="185">
        <v>1</v>
      </c>
      <c r="H30" s="83" t="s">
        <v>6</v>
      </c>
      <c r="I30" s="84"/>
      <c r="J30" s="84"/>
      <c r="K30" s="84"/>
      <c r="L30" s="255"/>
      <c r="M30" s="85" t="str">
        <f t="shared" si="0"/>
        <v>Croatia</v>
      </c>
      <c r="N30" s="31"/>
      <c r="O30" s="214" t="s">
        <v>52</v>
      </c>
      <c r="P30" s="215"/>
      <c r="Q30" s="215"/>
      <c r="R30" s="215"/>
      <c r="S30" s="215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0</v>
      </c>
      <c r="H31" s="83" t="s">
        <v>19</v>
      </c>
      <c r="I31" s="84"/>
      <c r="J31" s="84"/>
      <c r="K31" s="84"/>
      <c r="L31" s="255"/>
      <c r="M31" s="85" t="str">
        <f t="shared" si="0"/>
        <v>England</v>
      </c>
      <c r="N31" s="31"/>
      <c r="O31" s="129">
        <v>1</v>
      </c>
      <c r="P31" s="216" t="str">
        <f>VLOOKUP(1,'Dummy Table'!A31:B35,2,FALSE)</f>
        <v>Spain</v>
      </c>
      <c r="Q31" s="216"/>
      <c r="R31" s="216"/>
      <c r="S31" s="21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7</v>
      </c>
      <c r="Y31" s="91" t="s">
        <v>45</v>
      </c>
      <c r="Z31" s="90">
        <f>VLOOKUP(P31,'Dummy Table'!B4:G40,6,FALSE)</f>
        <v>1</v>
      </c>
      <c r="AA31" s="90">
        <f>X31-Z31</f>
        <v>6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3</v>
      </c>
      <c r="H32" s="83" t="s">
        <v>10</v>
      </c>
      <c r="I32" s="84"/>
      <c r="J32" s="84"/>
      <c r="K32" s="84"/>
      <c r="L32" s="255"/>
      <c r="M32" s="85" t="str">
        <f t="shared" si="0"/>
        <v>France</v>
      </c>
      <c r="N32" s="31"/>
      <c r="O32" s="129">
        <v>2</v>
      </c>
      <c r="P32" s="257" t="str">
        <f>VLOOKUP(2,'Dummy Table'!A31:B35,2,FALSE)</f>
        <v>Sweden</v>
      </c>
      <c r="Q32" s="257"/>
      <c r="R32" s="257"/>
      <c r="S32" s="257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1</v>
      </c>
      <c r="W32" s="92">
        <f>VLOOKUP(P32,'Dummy Table'!B4:E40,4,FALSE)</f>
        <v>1</v>
      </c>
      <c r="X32" s="92">
        <f>VLOOKUP(P32,'Dummy Table'!B4:F40,5,FALSE)</f>
        <v>3</v>
      </c>
      <c r="Y32" s="92" t="s">
        <v>45</v>
      </c>
      <c r="Z32" s="92">
        <f>VLOOKUP(P32,'Dummy Table'!B4:G40,6,FALSE)</f>
        <v>4</v>
      </c>
      <c r="AA32" s="92">
        <f>X32-Z32</f>
        <v>-1</v>
      </c>
      <c r="AB32" s="92">
        <f>U32*3+V32*1</f>
        <v>4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1</v>
      </c>
      <c r="G33" s="185">
        <v>2</v>
      </c>
      <c r="H33" s="83" t="s">
        <v>11</v>
      </c>
      <c r="I33" s="84"/>
      <c r="J33" s="84"/>
      <c r="K33" s="84"/>
      <c r="L33" s="255"/>
      <c r="M33" s="85" t="str">
        <f t="shared" si="0"/>
        <v>Germany</v>
      </c>
      <c r="N33" s="31"/>
      <c r="O33" s="130">
        <v>3</v>
      </c>
      <c r="P33" s="217" t="str">
        <f>VLOOKUP(3,'Dummy Table'!A31:B35,2,FALSE)</f>
        <v>Poland</v>
      </c>
      <c r="Q33" s="217"/>
      <c r="R33" s="217"/>
      <c r="S33" s="21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1</v>
      </c>
      <c r="W33" s="93">
        <f>VLOOKUP(P33,'Dummy Table'!B4:E40,4,FALSE)</f>
        <v>1</v>
      </c>
      <c r="X33" s="93">
        <f>VLOOKUP(P33,'Dummy Table'!B4:F40,5,FALSE)</f>
        <v>2</v>
      </c>
      <c r="Y33" s="93" t="s">
        <v>45</v>
      </c>
      <c r="Z33" s="93">
        <f>VLOOKUP(P33,'Dummy Table'!B4:G40,6,FALSE)</f>
        <v>3</v>
      </c>
      <c r="AA33" s="93">
        <f>X33-Z33</f>
        <v>-1</v>
      </c>
      <c r="AB33" s="93">
        <f>U33*3+V33*1</f>
        <v>4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0</v>
      </c>
      <c r="H34" s="98" t="s">
        <v>16</v>
      </c>
      <c r="I34" s="99"/>
      <c r="J34" s="99"/>
      <c r="K34" s="100"/>
      <c r="L34" s="256"/>
      <c r="M34" s="101" t="str">
        <f t="shared" si="0"/>
        <v>Spain</v>
      </c>
      <c r="N34" s="31"/>
      <c r="O34" s="122">
        <v>4</v>
      </c>
      <c r="P34" s="218" t="str">
        <f>VLOOKUP(4,'Dummy Table'!A31:B35,2,FALSE)</f>
        <v>Slovakia</v>
      </c>
      <c r="Q34" s="218"/>
      <c r="R34" s="218"/>
      <c r="S34" s="218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0</v>
      </c>
      <c r="W34" s="55">
        <f>VLOOKUP(P34,'Dummy Table'!B4:E40,4,FALSE)</f>
        <v>3</v>
      </c>
      <c r="X34" s="55">
        <f>VLOOKUP(P34,'Dummy Table'!B4:F40,5,FALSE)</f>
        <v>2</v>
      </c>
      <c r="Y34" s="55" t="s">
        <v>45</v>
      </c>
      <c r="Z34" s="55">
        <f>VLOOKUP(P34,'Dummy Table'!B4:G40,6,FALSE)</f>
        <v>6</v>
      </c>
      <c r="AA34" s="55">
        <f>X34-Z34</f>
        <v>-4</v>
      </c>
      <c r="AB34" s="55">
        <f>U34*3+V34*1</f>
        <v>0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1</v>
      </c>
      <c r="G35" s="210">
        <v>2</v>
      </c>
      <c r="H35" s="211" t="s">
        <v>24</v>
      </c>
      <c r="I35" s="212"/>
      <c r="J35" s="212"/>
      <c r="K35" s="212"/>
      <c r="L35" s="219">
        <v>3</v>
      </c>
      <c r="M35" s="102" t="str">
        <f t="shared" si="0"/>
        <v>Turkey</v>
      </c>
      <c r="N35" s="31"/>
      <c r="O35" s="214" t="s">
        <v>53</v>
      </c>
      <c r="P35" s="215"/>
      <c r="Q35" s="215"/>
      <c r="R35" s="215"/>
      <c r="S35" s="215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2</v>
      </c>
      <c r="G36" s="185">
        <v>1</v>
      </c>
      <c r="H36" s="50" t="s">
        <v>26</v>
      </c>
      <c r="I36" s="51"/>
      <c r="J36" s="51"/>
      <c r="K36" s="51"/>
      <c r="L36" s="220"/>
      <c r="M36" s="52" t="str">
        <f t="shared" si="0"/>
        <v>Italy</v>
      </c>
      <c r="N36" s="31"/>
      <c r="O36" s="131">
        <v>1</v>
      </c>
      <c r="P36" s="222" t="str">
        <f>VLOOKUP(1,'Dummy Table'!A37:B41,2,FALSE)</f>
        <v>France</v>
      </c>
      <c r="Q36" s="222"/>
      <c r="R36" s="222"/>
      <c r="S36" s="222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7</v>
      </c>
      <c r="Y36" s="104" t="s">
        <v>45</v>
      </c>
      <c r="Z36" s="103">
        <f>VLOOKUP(P36,'Dummy Table'!B4:G40,6,FALSE)</f>
        <v>3</v>
      </c>
      <c r="AA36" s="103">
        <f>X36-Z36</f>
        <v>4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0</v>
      </c>
      <c r="G37" s="185">
        <v>3</v>
      </c>
      <c r="H37" s="50" t="s">
        <v>14</v>
      </c>
      <c r="I37" s="51"/>
      <c r="J37" s="51"/>
      <c r="K37" s="51"/>
      <c r="L37" s="220"/>
      <c r="M37" s="52" t="str">
        <f t="shared" si="0"/>
        <v>Netherlands</v>
      </c>
      <c r="N37" s="31"/>
      <c r="O37" s="131">
        <v>2</v>
      </c>
      <c r="P37" s="229" t="str">
        <f>VLOOKUP(2,'Dummy Table'!A37:B41,2,FALSE)</f>
        <v>Germany</v>
      </c>
      <c r="Q37" s="229"/>
      <c r="R37" s="229"/>
      <c r="S37" s="229"/>
      <c r="T37" s="105">
        <f t="shared" ref="T37:T39" si="6">SUM(U37:W37)</f>
        <v>3</v>
      </c>
      <c r="U37" s="105">
        <f>VLOOKUP(P37,'Dummy Table'!B4:C40,2,FALSE)</f>
        <v>2</v>
      </c>
      <c r="V37" s="105">
        <f>VLOOKUP(P37,'Dummy Table'!B4:D40,3,FALSE)</f>
        <v>1</v>
      </c>
      <c r="W37" s="105">
        <f>VLOOKUP(P37,'Dummy Table'!B4:E40,4,FALSE)</f>
        <v>0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3</v>
      </c>
      <c r="AA37" s="105">
        <f>X37-Z37</f>
        <v>3</v>
      </c>
      <c r="AB37" s="105">
        <f>U37*3+V37*1</f>
        <v>7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1</v>
      </c>
      <c r="G38" s="185">
        <v>1</v>
      </c>
      <c r="H38" s="50" t="s">
        <v>2</v>
      </c>
      <c r="I38" s="51"/>
      <c r="J38" s="51"/>
      <c r="K38" s="51"/>
      <c r="L38" s="220"/>
      <c r="M38" s="52" t="str">
        <f t="shared" si="0"/>
        <v/>
      </c>
      <c r="N38" s="31"/>
      <c r="O38" s="132">
        <v>3</v>
      </c>
      <c r="P38" s="230" t="str">
        <f>VLOOKUP(3,'Dummy Table'!A37:B41,2,FALSE)</f>
        <v>Portugal</v>
      </c>
      <c r="Q38" s="230"/>
      <c r="R38" s="230"/>
      <c r="S38" s="230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0</v>
      </c>
      <c r="W38" s="106">
        <f>VLOOKUP(P38,'Dummy Table'!B4:E40,4,FALSE)</f>
        <v>2</v>
      </c>
      <c r="X38" s="106">
        <f>VLOOKUP(P38,'Dummy Table'!B4:F40,5,FALSE)</f>
        <v>4</v>
      </c>
      <c r="Y38" s="106" t="s">
        <v>45</v>
      </c>
      <c r="Z38" s="106">
        <f>VLOOKUP(P38,'Dummy Table'!B4:G40,6,FALSE)</f>
        <v>5</v>
      </c>
      <c r="AA38" s="106">
        <f>X38-Z38</f>
        <v>-1</v>
      </c>
      <c r="AB38" s="106">
        <f>U38*3+V38*1</f>
        <v>3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1</v>
      </c>
      <c r="G39" s="185">
        <v>2</v>
      </c>
      <c r="H39" s="50" t="s">
        <v>7</v>
      </c>
      <c r="I39" s="51"/>
      <c r="J39" s="51"/>
      <c r="K39" s="51"/>
      <c r="L39" s="220"/>
      <c r="M39" s="52" t="str">
        <f t="shared" si="0"/>
        <v>Denmark</v>
      </c>
      <c r="N39" s="31"/>
      <c r="O39" s="122">
        <v>4</v>
      </c>
      <c r="P39" s="218" t="str">
        <f>VLOOKUP(4,'Dummy Table'!A37:B41,2,FALSE)</f>
        <v>Hungary</v>
      </c>
      <c r="Q39" s="218"/>
      <c r="R39" s="218"/>
      <c r="S39" s="218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1</v>
      </c>
      <c r="Y39" s="55" t="s">
        <v>45</v>
      </c>
      <c r="Z39" s="55">
        <f>VLOOKUP(P39,'Dummy Table'!B4:G40,6,FALSE)</f>
        <v>7</v>
      </c>
      <c r="AA39" s="55">
        <f>X39-Z39</f>
        <v>-6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2</v>
      </c>
      <c r="H40" s="50" t="s">
        <v>4</v>
      </c>
      <c r="I40" s="51"/>
      <c r="J40" s="51"/>
      <c r="K40" s="51"/>
      <c r="L40" s="220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2</v>
      </c>
      <c r="G41" s="185">
        <v>0</v>
      </c>
      <c r="H41" s="50" t="s">
        <v>19</v>
      </c>
      <c r="I41" s="51"/>
      <c r="J41" s="51"/>
      <c r="K41" s="51"/>
      <c r="L41" s="220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1</v>
      </c>
      <c r="G42" s="185">
        <v>3</v>
      </c>
      <c r="H42" s="50" t="s">
        <v>8</v>
      </c>
      <c r="I42" s="51"/>
      <c r="J42" s="51"/>
      <c r="K42" s="51"/>
      <c r="L42" s="220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1</v>
      </c>
      <c r="H43" s="50" t="s">
        <v>16</v>
      </c>
      <c r="I43" s="51"/>
      <c r="J43" s="51"/>
      <c r="K43" s="51"/>
      <c r="L43" s="220"/>
      <c r="M43" s="52" t="str">
        <f t="shared" si="0"/>
        <v/>
      </c>
      <c r="N43" s="31"/>
      <c r="O43" s="139">
        <v>1</v>
      </c>
      <c r="P43" s="223" t="str">
        <f>INDEX('Dummy Table'!DH3:DH8,MATCH(Matches!O43,'Dummy Table'!DU3:DU8,0),0)</f>
        <v>Poland</v>
      </c>
      <c r="Q43" s="223"/>
      <c r="R43" s="223"/>
      <c r="S43" s="223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2</v>
      </c>
      <c r="Y43" s="111" t="s">
        <v>45</v>
      </c>
      <c r="Z43" s="111">
        <f>VLOOKUP(P43,P11:AB39,11,FALSE)</f>
        <v>3</v>
      </c>
      <c r="AA43" s="111">
        <f>VLOOKUP(P43,P11:AB39,12,FALSE)</f>
        <v>-1</v>
      </c>
      <c r="AB43" s="111">
        <f>VLOOKUP(P43,P11:AB39,13,FALSE)</f>
        <v>4</v>
      </c>
      <c r="AC43" s="140" t="str">
        <f>INDEX('Dummy Table'!DV3:DV8,MATCH(Matches!O43,'Dummy Table'!DU3:DU8,0),0)</f>
        <v>E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1</v>
      </c>
      <c r="G44" s="185">
        <v>3</v>
      </c>
      <c r="H44" s="50" t="s">
        <v>21</v>
      </c>
      <c r="I44" s="51"/>
      <c r="J44" s="51"/>
      <c r="K44" s="51"/>
      <c r="L44" s="220"/>
      <c r="M44" s="52" t="str">
        <f t="shared" si="0"/>
        <v>Spain</v>
      </c>
      <c r="N44" s="31"/>
      <c r="O44" s="139">
        <v>2</v>
      </c>
      <c r="P44" s="223" t="str">
        <f>INDEX('Dummy Table'!DH3:DH8,MATCH(Matches!O44,'Dummy Table'!DU3:DU8,0),0)</f>
        <v>Ukraine</v>
      </c>
      <c r="Q44" s="223"/>
      <c r="R44" s="223"/>
      <c r="S44" s="223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2</v>
      </c>
      <c r="Y44" s="111" t="s">
        <v>45</v>
      </c>
      <c r="Z44" s="111">
        <f>VLOOKUP(P44,P11:AB39,11,FALSE)</f>
        <v>4</v>
      </c>
      <c r="AA44" s="111">
        <f>VLOOKUP(P44,P11:AB39,12,FALSE)</f>
        <v>-2</v>
      </c>
      <c r="AB44" s="111">
        <f>VLOOKUP(P44,P11:AB39,13,FALSE)</f>
        <v>4</v>
      </c>
      <c r="AC44" s="140" t="str">
        <f>INDEX('Dummy Table'!DV3:DV8,MATCH(Matches!O44,'Dummy Table'!DU3:DU8,0),0)</f>
        <v>C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2</v>
      </c>
      <c r="H45" s="50" t="s">
        <v>10</v>
      </c>
      <c r="I45" s="51"/>
      <c r="J45" s="51"/>
      <c r="K45" s="51"/>
      <c r="L45" s="220"/>
      <c r="M45" s="52" t="str">
        <f t="shared" si="0"/>
        <v>France</v>
      </c>
      <c r="N45" s="31"/>
      <c r="O45" s="139">
        <v>3</v>
      </c>
      <c r="P45" s="223" t="str">
        <f>INDEX('Dummy Table'!DH3:DH8,MATCH(Matches!O45,'Dummy Table'!DU3:DU8,0),0)</f>
        <v>Portugal</v>
      </c>
      <c r="Q45" s="223"/>
      <c r="R45" s="223"/>
      <c r="S45" s="223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3</v>
      </c>
      <c r="AC45" s="140" t="str">
        <f>INDEX('Dummy Table'!DV3:DV8,MATCH(Matches!O45,'Dummy Table'!DU3:DU8,0),0)</f>
        <v>F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2</v>
      </c>
      <c r="G46" s="186">
        <v>0</v>
      </c>
      <c r="H46" s="66" t="s">
        <v>12</v>
      </c>
      <c r="I46" s="67"/>
      <c r="J46" s="67"/>
      <c r="K46" s="67"/>
      <c r="L46" s="221"/>
      <c r="M46" s="69" t="str">
        <f>IF(F46&lt;&gt;"",IF(F46&gt;G46,E46,IF(F46&lt;G46,H46,"")),"")</f>
        <v>Germany</v>
      </c>
      <c r="N46" s="31"/>
      <c r="O46" s="139">
        <v>4</v>
      </c>
      <c r="P46" s="223" t="str">
        <f>INDEX('Dummy Table'!DH3:DH8,MATCH(Matches!O46,'Dummy Table'!DU3:DU8,0),0)</f>
        <v>Russia</v>
      </c>
      <c r="Q46" s="223"/>
      <c r="R46" s="223"/>
      <c r="S46" s="223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3</v>
      </c>
      <c r="Y46" s="111" t="s">
        <v>45</v>
      </c>
      <c r="Z46" s="111">
        <f>VLOOKUP(P46,P11:AB39,11,FALSE)</f>
        <v>4</v>
      </c>
      <c r="AA46" s="111">
        <f>VLOOKUP(P46,P11:AB39,12,FALSE)</f>
        <v>-1</v>
      </c>
      <c r="AB46" s="111">
        <f>VLOOKUP(P46,P11:AB39,13,FALSE)</f>
        <v>3</v>
      </c>
      <c r="AC46" s="140" t="str">
        <f>INDEX('Dummy Table'!DV3:DV8,MATCH(Matches!O46,'Dummy Table'!DU3:DU8,0),0)</f>
        <v>B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24" t="str">
        <f>INDEX('Dummy Table'!DH3:DH8,MATCH(Matches!O47,'Dummy Table'!DU3:DU8,0),0)</f>
        <v>Wales</v>
      </c>
      <c r="Q47" s="224"/>
      <c r="R47" s="224"/>
      <c r="S47" s="224"/>
      <c r="T47" s="112">
        <f>VLOOKUP(P47,P11:AB39,5,FALSE)</f>
        <v>3</v>
      </c>
      <c r="U47" s="112">
        <f>VLOOKUP(P47,P11:AB39,6,FALSE)</f>
        <v>0</v>
      </c>
      <c r="V47" s="112">
        <f>VLOOKUP(P47,P11:AB39,7,FALSE)</f>
        <v>2</v>
      </c>
      <c r="W47" s="112">
        <f>VLOOKUP(P47,P11:AB39,8,FALSE)</f>
        <v>1</v>
      </c>
      <c r="X47" s="112">
        <f>VLOOKUP(P47,P11:AB39,9,FALSE)</f>
        <v>3</v>
      </c>
      <c r="Y47" s="112" t="s">
        <v>45</v>
      </c>
      <c r="Z47" s="112">
        <f>VLOOKUP(P47,P11:AB39,11,FALSE)</f>
        <v>4</v>
      </c>
      <c r="AA47" s="112">
        <f>VLOOKUP(P47,P11:AB39,12,FALSE)</f>
        <v>-1</v>
      </c>
      <c r="AB47" s="112">
        <f>VLOOKUP(P47,P11:AB39,13,FALSE)</f>
        <v>2</v>
      </c>
      <c r="AC47" s="142" t="str">
        <f>INDEX('Dummy Table'!DV3:DV8,MATCH(Matches!O47,'Dummy Table'!DU3:DU8,0),0)</f>
        <v>A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65" t="s">
        <v>134</v>
      </c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7"/>
      <c r="N48" s="31"/>
      <c r="O48" s="143">
        <v>6</v>
      </c>
      <c r="P48" s="225" t="str">
        <f>INDEX('Dummy Table'!DH3:DH8,MATCH(Matches!O48,'Dummy Table'!DU3:DU8,0),0)</f>
        <v>Czech Republic</v>
      </c>
      <c r="Q48" s="225"/>
      <c r="R48" s="225"/>
      <c r="S48" s="225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1</v>
      </c>
      <c r="W48" s="144">
        <f>VLOOKUP(P48,P11:AB39,8,FALSE)</f>
        <v>2</v>
      </c>
      <c r="X48" s="144">
        <f>VLOOKUP(P48,P11:AB39,9,FALSE)</f>
        <v>3</v>
      </c>
      <c r="Y48" s="144" t="s">
        <v>45</v>
      </c>
      <c r="Z48" s="144">
        <f>VLOOKUP(P48,P11:AB39,11,FALSE)</f>
        <v>6</v>
      </c>
      <c r="AA48" s="144">
        <f>VLOOKUP(P48,P11:AB39,12,FALSE)</f>
        <v>-3</v>
      </c>
      <c r="AB48" s="144">
        <f>VLOOKUP(P48,P11:AB39,13,FALSE)</f>
        <v>1</v>
      </c>
      <c r="AC48" s="145" t="str">
        <f>INDEX('Dummy Table'!DV3:DV8,MATCH(Matches!O48,'Dummy Table'!DU3:DU8,0),0)</f>
        <v>D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68" t="s">
        <v>13</v>
      </c>
      <c r="C49" s="269"/>
      <c r="D49" s="269"/>
      <c r="E49" s="269"/>
      <c r="F49" s="269"/>
      <c r="G49" s="269"/>
      <c r="H49" s="269"/>
      <c r="I49" s="269"/>
      <c r="J49" s="269"/>
      <c r="K49" s="269"/>
      <c r="L49" s="269"/>
      <c r="M49" s="270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71" t="s">
        <v>10</v>
      </c>
      <c r="C50" s="272"/>
      <c r="D50" s="272"/>
      <c r="E50" s="272"/>
      <c r="F50" s="272"/>
      <c r="G50" s="272"/>
      <c r="H50" s="272"/>
      <c r="I50" s="272"/>
      <c r="J50" s="272"/>
      <c r="K50" s="272"/>
      <c r="L50" s="272"/>
      <c r="M50" s="273"/>
      <c r="N50" s="31"/>
      <c r="O50" s="226" t="s">
        <v>122</v>
      </c>
      <c r="P50" s="227"/>
      <c r="Q50" s="227"/>
      <c r="R50" s="227"/>
      <c r="S50" s="227"/>
      <c r="T50" s="227"/>
      <c r="U50" s="227"/>
      <c r="V50" s="227"/>
      <c r="W50" s="227"/>
      <c r="X50" s="227"/>
      <c r="Y50" s="227"/>
      <c r="Z50" s="227"/>
      <c r="AA50" s="227"/>
      <c r="AB50" s="227"/>
      <c r="AC50" s="227"/>
      <c r="AD50" s="228"/>
      <c r="AE50" s="17"/>
      <c r="AF50" s="17"/>
      <c r="AG50" s="17"/>
      <c r="AH50" s="16"/>
      <c r="AI50" s="17"/>
      <c r="AJ50" s="17"/>
    </row>
    <row r="51" spans="1:96" ht="15" customHeight="1" x14ac:dyDescent="0.2">
      <c r="B51" s="271" t="s">
        <v>4</v>
      </c>
      <c r="C51" s="272"/>
      <c r="D51" s="272"/>
      <c r="E51" s="272"/>
      <c r="F51" s="272"/>
      <c r="G51" s="272"/>
      <c r="H51" s="272"/>
      <c r="I51" s="272"/>
      <c r="J51" s="272"/>
      <c r="K51" s="272"/>
      <c r="L51" s="272"/>
      <c r="M51" s="273"/>
      <c r="N51" s="31"/>
      <c r="O51" s="248" t="s">
        <v>123</v>
      </c>
      <c r="P51" s="249"/>
      <c r="Q51" s="249"/>
      <c r="R51" s="249"/>
      <c r="S51" s="249"/>
      <c r="T51" s="249"/>
      <c r="U51" s="249"/>
      <c r="V51" s="249"/>
      <c r="W51" s="249"/>
      <c r="X51" s="249"/>
      <c r="Y51" s="249"/>
      <c r="Z51" s="249"/>
      <c r="AA51" s="249"/>
      <c r="AB51" s="249"/>
      <c r="AC51" s="249"/>
      <c r="AD51" s="250"/>
    </row>
    <row r="52" spans="1:96" ht="15" customHeight="1" thickBot="1" x14ac:dyDescent="0.25">
      <c r="B52" s="260" t="s">
        <v>8</v>
      </c>
      <c r="C52" s="261"/>
      <c r="D52" s="261"/>
      <c r="E52" s="261"/>
      <c r="F52" s="261"/>
      <c r="G52" s="261"/>
      <c r="H52" s="261"/>
      <c r="I52" s="261"/>
      <c r="J52" s="261"/>
      <c r="K52" s="261"/>
      <c r="L52" s="261"/>
      <c r="M52" s="262"/>
      <c r="N52" s="21"/>
      <c r="O52" s="248"/>
      <c r="P52" s="249"/>
      <c r="Q52" s="249"/>
      <c r="R52" s="249"/>
      <c r="S52" s="249"/>
      <c r="T52" s="249"/>
      <c r="U52" s="249"/>
      <c r="V52" s="249"/>
      <c r="W52" s="249"/>
      <c r="X52" s="249"/>
      <c r="Y52" s="249"/>
      <c r="Z52" s="249"/>
      <c r="AA52" s="249"/>
      <c r="AB52" s="249"/>
      <c r="AC52" s="249"/>
      <c r="AD52" s="250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65" t="s">
        <v>135</v>
      </c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7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68" t="s">
        <v>10</v>
      </c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70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60" t="s">
        <v>4</v>
      </c>
      <c r="C56" s="261"/>
      <c r="D56" s="261"/>
      <c r="E56" s="261"/>
      <c r="F56" s="261"/>
      <c r="G56" s="261"/>
      <c r="H56" s="261"/>
      <c r="I56" s="261"/>
      <c r="J56" s="261"/>
      <c r="K56" s="261"/>
      <c r="L56" s="261"/>
      <c r="M56" s="262"/>
      <c r="N56" s="21"/>
      <c r="O56" s="248" t="s">
        <v>118</v>
      </c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49"/>
      <c r="AA56" s="249"/>
      <c r="AB56" s="249"/>
      <c r="AC56" s="249"/>
      <c r="AD56" s="250"/>
    </row>
    <row r="57" spans="1:96" ht="15" customHeight="1" thickBot="1" x14ac:dyDescent="0.25">
      <c r="N57" s="21"/>
      <c r="O57" s="248"/>
      <c r="P57" s="249"/>
      <c r="Q57" s="249"/>
      <c r="R57" s="249"/>
      <c r="S57" s="249"/>
      <c r="T57" s="249"/>
      <c r="U57" s="249"/>
      <c r="V57" s="249"/>
      <c r="W57" s="249"/>
      <c r="X57" s="249"/>
      <c r="Y57" s="249"/>
      <c r="Z57" s="249"/>
      <c r="AA57" s="249"/>
      <c r="AB57" s="249"/>
      <c r="AC57" s="249"/>
      <c r="AD57" s="250"/>
    </row>
    <row r="58" spans="1:96" ht="15" customHeight="1" x14ac:dyDescent="0.2">
      <c r="B58" s="287" t="s">
        <v>114</v>
      </c>
      <c r="C58" s="288"/>
      <c r="D58" s="288"/>
      <c r="E58" s="288"/>
      <c r="F58" s="288"/>
      <c r="G58" s="288"/>
      <c r="H58" s="288"/>
      <c r="I58" s="288"/>
      <c r="J58" s="288"/>
      <c r="K58" s="288"/>
      <c r="L58" s="288"/>
      <c r="M58" s="289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85" t="s">
        <v>10</v>
      </c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82" t="s">
        <v>113</v>
      </c>
      <c r="C61" s="283"/>
      <c r="D61" s="283"/>
      <c r="E61" s="283"/>
      <c r="F61" s="283"/>
      <c r="G61" s="283"/>
      <c r="H61" s="283"/>
      <c r="I61" s="283"/>
      <c r="J61" s="283"/>
      <c r="K61" s="283"/>
      <c r="L61" s="283"/>
      <c r="M61" s="284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14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142</v>
      </c>
      <c r="N63" s="175"/>
      <c r="O63" s="276" t="s">
        <v>136</v>
      </c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  <c r="AA63" s="277"/>
      <c r="AB63" s="277"/>
      <c r="AC63" s="277"/>
      <c r="AD63" s="278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143</v>
      </c>
      <c r="N64" s="175"/>
      <c r="O64" s="279"/>
      <c r="P64" s="280"/>
      <c r="Q64" s="280"/>
      <c r="R64" s="280"/>
      <c r="S64" s="280"/>
      <c r="T64" s="280"/>
      <c r="U64" s="280"/>
      <c r="V64" s="280"/>
      <c r="W64" s="280"/>
      <c r="X64" s="280"/>
      <c r="Y64" s="280"/>
      <c r="Z64" s="280"/>
      <c r="AA64" s="280"/>
      <c r="AB64" s="280"/>
      <c r="AC64" s="280"/>
      <c r="AD64" s="281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B52:M52"/>
    <mergeCell ref="B55:M55"/>
    <mergeCell ref="O63:AD64"/>
    <mergeCell ref="B61:M61"/>
    <mergeCell ref="B59:M59"/>
    <mergeCell ref="B54:M54"/>
    <mergeCell ref="B58:M58"/>
    <mergeCell ref="B48:M48"/>
    <mergeCell ref="B49:M49"/>
    <mergeCell ref="B50:M50"/>
    <mergeCell ref="B51:M51"/>
    <mergeCell ref="I3:N4"/>
    <mergeCell ref="L11:L22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U2:AC2"/>
    <mergeCell ref="U3:AC3"/>
    <mergeCell ref="U4:AC4"/>
    <mergeCell ref="F9:G9"/>
    <mergeCell ref="O10:S10"/>
    <mergeCell ref="P11:S11"/>
    <mergeCell ref="P12:S12"/>
    <mergeCell ref="P13:S13"/>
    <mergeCell ref="P14:S14"/>
    <mergeCell ref="P22:S22"/>
    <mergeCell ref="P27:S27"/>
    <mergeCell ref="P28:S28"/>
    <mergeCell ref="P29:S29"/>
    <mergeCell ref="O25:S25"/>
    <mergeCell ref="P26:S26"/>
    <mergeCell ref="P47:S47"/>
    <mergeCell ref="P48:S48"/>
    <mergeCell ref="O50:AD50"/>
    <mergeCell ref="P37:S37"/>
    <mergeCell ref="P38:S38"/>
    <mergeCell ref="P39:S39"/>
    <mergeCell ref="P43:S43"/>
    <mergeCell ref="P44:S44"/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Ben CG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0-2</v>
      </c>
    </row>
    <row r="4" spans="1:1" x14ac:dyDescent="0.2">
      <c r="A4" s="190" t="str">
        <f>TEXT(Matches!F12,"#0")&amp;"-"&amp;TEXT(Matches!G12,"#0")</f>
        <v>1-1</v>
      </c>
    </row>
    <row r="5" spans="1:1" x14ac:dyDescent="0.2">
      <c r="A5" s="190" t="str">
        <f>TEXT(Matches!F13,"#0")&amp;"-"&amp;TEXT(Matches!G13,"#0")</f>
        <v>2-0</v>
      </c>
    </row>
    <row r="6" spans="1:1" x14ac:dyDescent="0.2">
      <c r="A6" s="190" t="str">
        <f>TEXT(Matches!F14,"#0")&amp;"-"&amp;TEXT(Matches!G14,"#0")</f>
        <v>2-0</v>
      </c>
    </row>
    <row r="7" spans="1:1" x14ac:dyDescent="0.2">
      <c r="A7" s="190" t="str">
        <f>TEXT(Matches!F15,"#0")&amp;"-"&amp;TEXT(Matches!G15,"#0")</f>
        <v>2-1</v>
      </c>
    </row>
    <row r="8" spans="1:1" x14ac:dyDescent="0.2">
      <c r="A8" s="190" t="str">
        <f>TEXT(Matches!F16,"#0")&amp;"-"&amp;TEXT(Matches!G16,"#0")</f>
        <v>1-0</v>
      </c>
    </row>
    <row r="9" spans="1:1" x14ac:dyDescent="0.2">
      <c r="A9" s="190" t="str">
        <f>TEXT(Matches!F17,"#0")&amp;"-"&amp;TEXT(Matches!G17,"#0")</f>
        <v>3-0</v>
      </c>
    </row>
    <row r="10" spans="1:1" x14ac:dyDescent="0.2">
      <c r="A10" s="190" t="str">
        <f>TEXT(Matches!F18,"#0")&amp;"-"&amp;TEXT(Matches!G18,"#0")</f>
        <v>1-1</v>
      </c>
    </row>
    <row r="11" spans="1:1" x14ac:dyDescent="0.2">
      <c r="A11" s="190" t="str">
        <f>TEXT(Matches!F19,"#0")&amp;"-"&amp;TEXT(Matches!G19,"#0")</f>
        <v>1-0</v>
      </c>
    </row>
    <row r="12" spans="1:1" x14ac:dyDescent="0.2">
      <c r="A12" s="190" t="str">
        <f>TEXT(Matches!F20,"#0")&amp;"-"&amp;TEXT(Matches!G20,"#0")</f>
        <v>2-0</v>
      </c>
    </row>
    <row r="13" spans="1:1" x14ac:dyDescent="0.2">
      <c r="A13" s="190" t="str">
        <f>TEXT(Matches!F21,"#0")&amp;"-"&amp;TEXT(Matches!G21,"#0")</f>
        <v>1-2</v>
      </c>
    </row>
    <row r="14" spans="1:1" x14ac:dyDescent="0.2">
      <c r="A14" s="190" t="str">
        <f>TEXT(Matches!F22,"#0")&amp;"-"&amp;TEXT(Matches!G22,"#0")</f>
        <v>2-2</v>
      </c>
    </row>
    <row r="15" spans="1:1" x14ac:dyDescent="0.2">
      <c r="A15" s="190" t="str">
        <f>TEXT(Matches!F23,"#0")&amp;"-"&amp;TEXT(Matches!G23,"#0")</f>
        <v>0-2</v>
      </c>
    </row>
    <row r="16" spans="1:1" x14ac:dyDescent="0.2">
      <c r="A16" s="190" t="str">
        <f>TEXT(Matches!F24,"#0")&amp;"-"&amp;TEXT(Matches!G24,"#0")</f>
        <v>1-1</v>
      </c>
    </row>
    <row r="17" spans="1:1" x14ac:dyDescent="0.2">
      <c r="A17" s="190" t="str">
        <f>TEXT(Matches!F25,"#0")&amp;"-"&amp;TEXT(Matches!G25,"#0")</f>
        <v>2-0</v>
      </c>
    </row>
    <row r="18" spans="1:1" x14ac:dyDescent="0.2">
      <c r="A18" s="190" t="str">
        <f>TEXT(Matches!F26,"#0")&amp;"-"&amp;TEXT(Matches!G26,"#0")</f>
        <v>1-0</v>
      </c>
    </row>
    <row r="19" spans="1:1" x14ac:dyDescent="0.2">
      <c r="A19" s="190" t="str">
        <f>TEXT(Matches!F27,"#0")&amp;"-"&amp;TEXT(Matches!G27,"#0")</f>
        <v>1-3</v>
      </c>
    </row>
    <row r="20" spans="1:1" x14ac:dyDescent="0.2">
      <c r="A20" s="190" t="str">
        <f>TEXT(Matches!F28,"#0")&amp;"-"&amp;TEXT(Matches!G28,"#0")</f>
        <v>2-0</v>
      </c>
    </row>
    <row r="21" spans="1:1" x14ac:dyDescent="0.2">
      <c r="A21" s="190" t="str">
        <f>TEXT(Matches!F29,"#0")&amp;"-"&amp;TEXT(Matches!G29,"#0")</f>
        <v>2-1</v>
      </c>
    </row>
    <row r="22" spans="1:1" x14ac:dyDescent="0.2">
      <c r="A22" s="190" t="str">
        <f>TEXT(Matches!F30,"#0")&amp;"-"&amp;TEXT(Matches!G30,"#0")</f>
        <v>2-1</v>
      </c>
    </row>
    <row r="23" spans="1:1" x14ac:dyDescent="0.2">
      <c r="A23" s="190" t="str">
        <f>TEXT(Matches!F31,"#0")&amp;"-"&amp;TEXT(Matches!G31,"#0")</f>
        <v>3-0</v>
      </c>
    </row>
    <row r="24" spans="1:1" x14ac:dyDescent="0.2">
      <c r="A24" s="190" t="str">
        <f>TEXT(Matches!F32,"#0")&amp;"-"&amp;TEXT(Matches!G32,"#0")</f>
        <v>0-3</v>
      </c>
    </row>
    <row r="25" spans="1:1" x14ac:dyDescent="0.2">
      <c r="A25" s="190" t="str">
        <f>TEXT(Matches!F33,"#0")&amp;"-"&amp;TEXT(Matches!G33,"#0")</f>
        <v>1-2</v>
      </c>
    </row>
    <row r="26" spans="1:1" x14ac:dyDescent="0.2">
      <c r="A26" s="190" t="str">
        <f>TEXT(Matches!F34,"#0")&amp;"-"&amp;TEXT(Matches!G34,"#0")</f>
        <v>2-0</v>
      </c>
    </row>
    <row r="27" spans="1:1" x14ac:dyDescent="0.2">
      <c r="A27" s="190" t="str">
        <f>TEXT(Matches!F35,"#0")&amp;"-"&amp;TEXT(Matches!G35,"#0")</f>
        <v>1-2</v>
      </c>
    </row>
    <row r="28" spans="1:1" x14ac:dyDescent="0.2">
      <c r="A28" s="190" t="str">
        <f>TEXT(Matches!F36,"#0")&amp;"-"&amp;TEXT(Matches!G36,"#0")</f>
        <v>2-1</v>
      </c>
    </row>
    <row r="29" spans="1:1" x14ac:dyDescent="0.2">
      <c r="A29" s="190" t="str">
        <f>TEXT(Matches!F37,"#0")&amp;"-"&amp;TEXT(Matches!G37,"#0")</f>
        <v>0-3</v>
      </c>
    </row>
    <row r="30" spans="1:1" x14ac:dyDescent="0.2">
      <c r="A30" s="190" t="str">
        <f>TEXT(Matches!F38,"#0")&amp;"-"&amp;TEXT(Matches!G38,"#0")</f>
        <v>1-1</v>
      </c>
    </row>
    <row r="31" spans="1:1" x14ac:dyDescent="0.2">
      <c r="A31" s="190" t="str">
        <f>TEXT(Matches!F39,"#0")&amp;"-"&amp;TEXT(Matches!G39,"#0")</f>
        <v>1-2</v>
      </c>
    </row>
    <row r="32" spans="1:1" x14ac:dyDescent="0.2">
      <c r="A32" s="190" t="str">
        <f>TEXT(Matches!F40,"#0")&amp;"-"&amp;TEXT(Matches!G40,"#0")</f>
        <v>0-2</v>
      </c>
    </row>
    <row r="33" spans="1:1" x14ac:dyDescent="0.2">
      <c r="A33" s="190" t="str">
        <f>TEXT(Matches!F41,"#0")&amp;"-"&amp;TEXT(Matches!G41,"#0")</f>
        <v>2-0</v>
      </c>
    </row>
    <row r="34" spans="1:1" x14ac:dyDescent="0.2">
      <c r="A34" s="190" t="str">
        <f>TEXT(Matches!F42,"#0")&amp;"-"&amp;TEXT(Matches!G42,"#0")</f>
        <v>1-3</v>
      </c>
    </row>
    <row r="35" spans="1:1" x14ac:dyDescent="0.2">
      <c r="A35" s="190" t="str">
        <f>TEXT(Matches!F43,"#0")&amp;"-"&amp;TEXT(Matches!G43,"#0")</f>
        <v>1-1</v>
      </c>
    </row>
    <row r="36" spans="1:1" x14ac:dyDescent="0.2">
      <c r="A36" s="190" t="str">
        <f>TEXT(Matches!F44,"#0")&amp;"-"&amp;TEXT(Matches!G44,"#0")</f>
        <v>1-3</v>
      </c>
    </row>
    <row r="37" spans="1:1" x14ac:dyDescent="0.2">
      <c r="A37" s="190" t="str">
        <f>TEXT(Matches!F45,"#0")&amp;"-"&amp;TEXT(Matches!G45,"#0")</f>
        <v>1-2</v>
      </c>
    </row>
    <row r="38" spans="1:1" x14ac:dyDescent="0.2">
      <c r="A38" s="190" t="str">
        <f>TEXT(Matches!F46,"#0")&amp;"-"&amp;TEXT(Matches!G46,"#0")</f>
        <v>2-0</v>
      </c>
    </row>
    <row r="39" spans="1:1" x14ac:dyDescent="0.2">
      <c r="A39" s="191" t="s">
        <v>137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Turkey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Denmark</v>
      </c>
    </row>
    <row r="44" spans="1:1" x14ac:dyDescent="0.2">
      <c r="A44" s="190" t="str">
        <f>Matches!P21</f>
        <v>Netherlands</v>
      </c>
    </row>
    <row r="45" spans="1:1" x14ac:dyDescent="0.2">
      <c r="A45" s="190" t="str">
        <f>Matches!P22</f>
        <v>Austria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Sweden</v>
      </c>
    </row>
    <row r="50" spans="1:1" x14ac:dyDescent="0.2">
      <c r="A50" s="190" t="str">
        <f>Matches!P36</f>
        <v>France</v>
      </c>
    </row>
    <row r="51" spans="1:1" x14ac:dyDescent="0.2">
      <c r="A51" s="190" t="str">
        <f>Matches!P37</f>
        <v>Germany</v>
      </c>
    </row>
    <row r="52" spans="1:1" x14ac:dyDescent="0.2">
      <c r="A52" s="190" t="str">
        <f>Matches!P43</f>
        <v>Poland</v>
      </c>
    </row>
    <row r="53" spans="1:1" x14ac:dyDescent="0.2">
      <c r="A53" s="190" t="str">
        <f>Matches!P44</f>
        <v>Ukraine</v>
      </c>
    </row>
    <row r="54" spans="1:1" x14ac:dyDescent="0.2">
      <c r="A54" s="190" t="str">
        <f>Matches!P45</f>
        <v>Portugal</v>
      </c>
    </row>
    <row r="55" spans="1:1" x14ac:dyDescent="0.2">
      <c r="A55" s="190" t="str">
        <f>Matches!P46</f>
        <v>Russia</v>
      </c>
    </row>
    <row r="56" spans="1:1" x14ac:dyDescent="0.2">
      <c r="A56" s="191" t="s">
        <v>55</v>
      </c>
    </row>
    <row r="57" spans="1:1" x14ac:dyDescent="0.2">
      <c r="A57" s="190" t="str">
        <f>Matches!B49</f>
        <v>Italy</v>
      </c>
    </row>
    <row r="58" spans="1:1" x14ac:dyDescent="0.2">
      <c r="A58" s="190" t="str">
        <f>Matches!B50</f>
        <v>France</v>
      </c>
    </row>
    <row r="59" spans="1:1" x14ac:dyDescent="0.2">
      <c r="A59" s="190" t="str">
        <f>Matches!B51</f>
        <v>Belgium</v>
      </c>
    </row>
    <row r="60" spans="1:1" x14ac:dyDescent="0.2">
      <c r="A60" s="190" t="str">
        <f>Matches!B52</f>
        <v>England</v>
      </c>
    </row>
    <row r="61" spans="1:1" x14ac:dyDescent="0.2">
      <c r="A61" s="191" t="s">
        <v>41</v>
      </c>
    </row>
    <row r="62" spans="1:1" x14ac:dyDescent="0.2">
      <c r="A62" s="190" t="str">
        <f>Matches!B55</f>
        <v>France</v>
      </c>
    </row>
    <row r="63" spans="1:1" x14ac:dyDescent="0.2">
      <c r="A63" s="190" t="str">
        <f>Matches!B56</f>
        <v>Belgium</v>
      </c>
    </row>
    <row r="64" spans="1:1" x14ac:dyDescent="0.2">
      <c r="A64" s="191" t="s">
        <v>114</v>
      </c>
    </row>
    <row r="65" spans="1:1" x14ac:dyDescent="0.2">
      <c r="A65" s="190" t="str">
        <f>Matches!B59</f>
        <v>France</v>
      </c>
    </row>
    <row r="66" spans="1:1" x14ac:dyDescent="0.2">
      <c r="A66" s="191" t="s">
        <v>126</v>
      </c>
    </row>
    <row r="67" spans="1:1" x14ac:dyDescent="0.2">
      <c r="A67" s="190" t="str">
        <f>Matches!M62</f>
        <v>Netherlands</v>
      </c>
    </row>
    <row r="68" spans="1:1" x14ac:dyDescent="0.2">
      <c r="A68" s="190" t="str">
        <f>Matches!M63</f>
        <v>Mpabbe</v>
      </c>
    </row>
    <row r="69" spans="1:1" x14ac:dyDescent="0.2">
      <c r="A69" s="190" t="str">
        <f>Matches!M64</f>
        <v>Foden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Wales</v>
      </c>
      <c r="DI3" s="193">
        <f>Matches!U13</f>
        <v>0</v>
      </c>
      <c r="DJ3" s="193">
        <f>Matches!V13</f>
        <v>2</v>
      </c>
      <c r="DK3" s="193">
        <f>Matches!W13</f>
        <v>1</v>
      </c>
      <c r="DL3" s="193">
        <f>Matches!X13</f>
        <v>3</v>
      </c>
      <c r="DM3" s="193">
        <f>Matches!Z13</f>
        <v>4</v>
      </c>
      <c r="DN3" s="193">
        <f>Matches!AA13</f>
        <v>-1</v>
      </c>
      <c r="DO3" s="193">
        <f>Matches!AB13</f>
        <v>2</v>
      </c>
      <c r="DP3" s="21">
        <f>VLOOKUP(DH3,B4:J40,9,FALSE)</f>
        <v>37</v>
      </c>
      <c r="DQ3" s="21">
        <f>RANK(DO3,DO3:DO8)</f>
        <v>5</v>
      </c>
      <c r="DR3" s="21">
        <f>SUMPRODUCT((DQ3:DQ8=DQ3)*(DN3:DN8&gt;DN3))</f>
        <v>0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5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1</v>
      </c>
      <c r="D4" s="21">
        <f>SUMPRODUCT((CZ3:CZ42=B4)*(DD3:DD42="D"))+SUMPRODUCT((DC3:DC42=B4)*(DE3:DE42="D"))</f>
        <v>1</v>
      </c>
      <c r="E4" s="21">
        <f>SUMPRODUCT((CZ3:CZ42=B4)*(DD3:DD42="L"))+SUMPRODUCT((DC3:DC42=B4)*(DE3:DE42="L"))</f>
        <v>1</v>
      </c>
      <c r="F4" s="21">
        <f>SUMIF(CZ3:CZ60,B4,DA3:DA60)+SUMIF(DC3:DC60,B4,DB3:DB60)</f>
        <v>3</v>
      </c>
      <c r="G4" s="21">
        <f>SUMIF(DC3:DC60,B4,DA3:DA60)+SUMIF(CZ3:CZ60,B4,DB3:DB60)</f>
        <v>4</v>
      </c>
      <c r="H4" s="21">
        <f>F4-G4+1000</f>
        <v>999</v>
      </c>
      <c r="I4" s="21">
        <f>C4*3+D4*1</f>
        <v>4</v>
      </c>
      <c r="J4" s="21">
        <v>42</v>
      </c>
      <c r="K4" s="21">
        <f>IF(COUNTIF(I4:I8,4)&lt;&gt;4,RANK(I4,I4:I8),I44)</f>
        <v>2</v>
      </c>
      <c r="L4" s="21"/>
      <c r="M4" s="21">
        <f>SUMPRODUCT((K4:K7=K4)*(J4:J7&lt;J4))+K4</f>
        <v>2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Russia</v>
      </c>
      <c r="DI4" s="193">
        <f>Matches!U18</f>
        <v>1</v>
      </c>
      <c r="DJ4" s="193">
        <f>Matches!V18</f>
        <v>0</v>
      </c>
      <c r="DK4" s="193">
        <f>Matches!W18</f>
        <v>2</v>
      </c>
      <c r="DL4" s="193">
        <f>Matches!X18</f>
        <v>3</v>
      </c>
      <c r="DM4" s="193">
        <f>Matches!Z18</f>
        <v>4</v>
      </c>
      <c r="DN4" s="193">
        <f>Matches!AA18</f>
        <v>-1</v>
      </c>
      <c r="DO4" s="193">
        <f>Matches!AB18</f>
        <v>3</v>
      </c>
      <c r="DP4" s="21">
        <f>VLOOKUP(DH4,B4:J40,9,FALSE)</f>
        <v>44</v>
      </c>
      <c r="DQ4" s="21">
        <f>RANK(DO4,DO3:DO8)</f>
        <v>3</v>
      </c>
      <c r="DR4" s="21">
        <f>SUMPRODUCT((DQ3:DQ8=DQ4)*(DN3:DN8&gt;DN4))</f>
        <v>0</v>
      </c>
      <c r="DS4" s="21">
        <f>SUMPRODUCT((DQ3:DQ8=DQ4)*(DN3:DN8=DN4)*(DL3:DL8&gt;DL4))</f>
        <v>1</v>
      </c>
      <c r="DT4" s="21">
        <f>SUMPRODUCT((DQ3:DQ8=DQ4)*(DN3:DN8=DN4)*(DL3:DL8=DL4)*(DP3:DP8&gt;DP4))</f>
        <v>0</v>
      </c>
      <c r="DU4" s="21">
        <f t="shared" ref="DU4:DU8" si="1">SUM(DQ4:DT4)</f>
        <v>4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1</v>
      </c>
      <c r="H5" s="21">
        <f t="shared" ref="H5:H7" si="2">F5-G5+1000</f>
        <v>1005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Turkey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Ukraine</v>
      </c>
      <c r="DI5" s="193">
        <f>Matches!U23</f>
        <v>1</v>
      </c>
      <c r="DJ5" s="193">
        <f>Matches!V23</f>
        <v>1</v>
      </c>
      <c r="DK5" s="193">
        <f>Matches!W23</f>
        <v>1</v>
      </c>
      <c r="DL5" s="193">
        <f>Matches!X23</f>
        <v>2</v>
      </c>
      <c r="DM5" s="193">
        <f>Matches!Z23</f>
        <v>4</v>
      </c>
      <c r="DN5" s="193">
        <f>Matches!AA23</f>
        <v>-2</v>
      </c>
      <c r="DO5" s="193">
        <f>Matches!AB23</f>
        <v>4</v>
      </c>
      <c r="DP5" s="21">
        <f>VLOOKUP(DH5,B4:J40,9,FALSE)</f>
        <v>50</v>
      </c>
      <c r="DQ5" s="21">
        <f>RANK(DO5,DO3:DO8)</f>
        <v>1</v>
      </c>
      <c r="DR5" s="21">
        <f>SUMPRODUCT((DQ3:DQ8=DQ5)*(DN3:DN8&gt;DN5))</f>
        <v>1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2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3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2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4</v>
      </c>
      <c r="H6" s="21">
        <f t="shared" si="2"/>
        <v>999</v>
      </c>
      <c r="I6" s="21">
        <f t="shared" si="3"/>
        <v>2</v>
      </c>
      <c r="J6" s="21">
        <v>37</v>
      </c>
      <c r="K6" s="21">
        <f>IF(COUNTIF(I4:I8,4)&lt;&gt;4,RANK(I6,I4:I8),I46)</f>
        <v>3</v>
      </c>
      <c r="L6" s="21"/>
      <c r="M6" s="21">
        <f>SUMPRODUCT((K4:K7=K6)*(J4:J7&lt;J6))+K6</f>
        <v>3</v>
      </c>
      <c r="N6" s="21" t="str">
        <f>INDEX(B4:B8,MATCH(3,M4:M8,0),0)</f>
        <v>Wales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Wales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2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193">
        <f>Matches!U28</f>
        <v>0</v>
      </c>
      <c r="DJ6" s="193">
        <f>Matches!V28</f>
        <v>1</v>
      </c>
      <c r="DK6" s="193">
        <f>Matches!W28</f>
        <v>2</v>
      </c>
      <c r="DL6" s="193">
        <f>Matches!X28</f>
        <v>3</v>
      </c>
      <c r="DM6" s="193">
        <f>Matches!Z28</f>
        <v>6</v>
      </c>
      <c r="DN6" s="193">
        <f>Matches!AA28</f>
        <v>-3</v>
      </c>
      <c r="DO6" s="193">
        <f>Matches!AB28</f>
        <v>1</v>
      </c>
      <c r="DP6" s="21">
        <f>VLOOKUP(DH6,B4:J40,9,FALSE)</f>
        <v>38</v>
      </c>
      <c r="DQ6" s="21">
        <f>RANK(DO6,DO3:DO8)</f>
        <v>6</v>
      </c>
      <c r="DR6" s="21">
        <f>SUMPRODUCT((DQ3:DQ8=DQ6)*(DN3:DN8&gt;DN6))</f>
        <v>0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6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4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2</v>
      </c>
      <c r="F7" s="21">
        <f>SUMIF(CZ3:CZ60,B7,DA3:DA60)+SUMIF(DC3:DC60,B7,DB3:DB60)</f>
        <v>2</v>
      </c>
      <c r="G7" s="21">
        <f>SUMIF(DC3:DC60,B7,DA3:DA60)+SUMIF(CZ3:CZ60,B7,DB3:DB60)</f>
        <v>5</v>
      </c>
      <c r="H7" s="21">
        <f t="shared" si="2"/>
        <v>997</v>
      </c>
      <c r="I7" s="21">
        <f t="shared" si="3"/>
        <v>1</v>
      </c>
      <c r="J7" s="21">
        <v>47</v>
      </c>
      <c r="K7" s="21">
        <f>IF(COUNTIF(I4:I8,4)&lt;&gt;4,RANK(I7,I4:I8),I47)</f>
        <v>4</v>
      </c>
      <c r="L7" s="21"/>
      <c r="M7" s="21">
        <f>SUMPRODUCT((K4:K7=K7)*(J4:J7&lt;J7))+K7</f>
        <v>4</v>
      </c>
      <c r="N7" s="21" t="str">
        <f>INDEX(B4:B8,MATCH(4,M4:M8,0),0)</f>
        <v>Switzerland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Switzerland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2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Poland</v>
      </c>
      <c r="DI7" s="193">
        <f>Matches!U33</f>
        <v>1</v>
      </c>
      <c r="DJ7" s="193">
        <f>Matches!V33</f>
        <v>1</v>
      </c>
      <c r="DK7" s="193">
        <f>Matches!W33</f>
        <v>1</v>
      </c>
      <c r="DL7" s="193">
        <f>Matches!X33</f>
        <v>2</v>
      </c>
      <c r="DM7" s="193">
        <f>Matches!Z33</f>
        <v>3</v>
      </c>
      <c r="DN7" s="193">
        <f>Matches!AA33</f>
        <v>-1</v>
      </c>
      <c r="DO7" s="193">
        <f>Matches!AB33</f>
        <v>4</v>
      </c>
      <c r="DP7" s="21">
        <f>VLOOKUP(DH7,B4:J40,9,FALSE)</f>
        <v>48</v>
      </c>
      <c r="DQ7" s="21">
        <f>RANK(DO7,DO3:DO8)</f>
        <v>1</v>
      </c>
      <c r="DR7" s="21">
        <f>SUMPRODUCT((DQ3:DQ8=DQ7)*(DN3:DN8&gt;DN7))</f>
        <v>0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1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1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0</v>
      </c>
      <c r="DK8" s="193">
        <f>Matches!W38</f>
        <v>2</v>
      </c>
      <c r="DL8" s="193">
        <f>Matches!X38</f>
        <v>4</v>
      </c>
      <c r="DM8" s="193">
        <f>Matches!Z38</f>
        <v>5</v>
      </c>
      <c r="DN8" s="193">
        <f>Matches!AA38</f>
        <v>-1</v>
      </c>
      <c r="DO8" s="193">
        <f>Matches!AB38</f>
        <v>3</v>
      </c>
      <c r="DP8" s="21">
        <f>VLOOKUP(DH8,B4:J40,9,FALSE)</f>
        <v>43</v>
      </c>
      <c r="DQ8" s="21">
        <f>RANK(DO8,DO3:DO8)</f>
        <v>3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3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0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1</v>
      </c>
      <c r="DC10" s="21" t="str">
        <f>Matches!H18</f>
        <v>Czech Republic</v>
      </c>
      <c r="DD10" s="21" t="str">
        <f>IF(AND(Matches!F18&lt;&gt;"",Matches!G18&lt;&gt;""),IF(DA10&gt;DB10,"W",IF(DA10=DB10,"D","L")),"")</f>
        <v>D</v>
      </c>
      <c r="DE10" s="21" t="str">
        <f t="shared" si="0"/>
        <v>D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3</v>
      </c>
      <c r="G12" s="21">
        <f>SUMIF(DC3:DC60,B12,DA3:DA60)+SUMIF(CZ3:CZ60,B12,DB3:DB60)</f>
        <v>4</v>
      </c>
      <c r="H12" s="21">
        <f t="shared" si="13"/>
        <v>999</v>
      </c>
      <c r="I12" s="21">
        <f t="shared" si="14"/>
        <v>3</v>
      </c>
      <c r="J12" s="21">
        <v>44</v>
      </c>
      <c r="K12" s="21">
        <f>IF(COUNTIF(I11:I15,4)&lt;&gt;4,RANK(I12,I11:I15),I52)</f>
        <v>3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2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E</v>
      </c>
      <c r="DR12" s="199" t="str">
        <f>Matches!AC44</f>
        <v>C</v>
      </c>
      <c r="DS12" s="199" t="str">
        <f>Matches!AC45</f>
        <v>F</v>
      </c>
      <c r="DT12" s="199" t="str">
        <f>Matches!AC46</f>
        <v>B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2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1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6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1</v>
      </c>
      <c r="DB13" s="21">
        <f>IF(AND(Matches!G21&lt;&gt;"",Matches!F21&lt;&gt;""),Matches!G21,0)</f>
        <v>2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3</v>
      </c>
      <c r="DS13" s="199">
        <f>IFERROR(MATCH(DS12,DH13:DK13,0),0)</f>
        <v>0</v>
      </c>
      <c r="DT13" s="199">
        <f>IFERROR(MATCH(DT12,DH13:DK13,0),0)</f>
        <v>2</v>
      </c>
      <c r="DU13" s="199">
        <f t="shared" ref="DU13:DU27" si="22">SUM(DQ13:DT13)</f>
        <v>5</v>
      </c>
      <c r="DV13" s="198"/>
      <c r="DW13" s="198" t="str">
        <f>INDEX(DH3:DH8,MATCH(1,DU3:DU8,0),0)</f>
        <v>Poland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3</v>
      </c>
      <c r="F14" s="21">
        <f>SUMIF(CZ3:CZ60,B14,DA3:DA60)+SUMIF(DC3:DC60,B14,DB3:DB60)</f>
        <v>0</v>
      </c>
      <c r="G14" s="21">
        <f>SUMIF(DC3:DC60,B14,DA3:DA60)+SUMIF(CZ3:CZ60,B14,DB3:DB60)</f>
        <v>6</v>
      </c>
      <c r="H14" s="21">
        <f t="shared" si="13"/>
        <v>994</v>
      </c>
      <c r="I14" s="21">
        <f t="shared" si="14"/>
        <v>0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2</v>
      </c>
      <c r="DB14" s="21">
        <f>IF(AND(Matches!G22&lt;&gt;"",Matches!F22&lt;&gt;""),Matches!G22,0)</f>
        <v>2</v>
      </c>
      <c r="DC14" s="21" t="str">
        <f>Matches!H22</f>
        <v>Germany</v>
      </c>
      <c r="DD14" s="21" t="str">
        <f>IF(AND(Matches!F22&lt;&gt;"",Matches!G22&lt;&gt;""),IF(DA14&gt;DB14,"W",IF(DA14=DB14,"D","L")),"")</f>
        <v>D</v>
      </c>
      <c r="DE14" s="21" t="str">
        <f t="shared" si="0"/>
        <v>D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4</v>
      </c>
      <c r="DR14" s="199">
        <f>IFERROR(MATCH(DR12,DH14:DK14,0),0)</f>
        <v>3</v>
      </c>
      <c r="DS14" s="199">
        <f>IFERROR(MATCH(DS12,DH14:DK14,0),0)</f>
        <v>0</v>
      </c>
      <c r="DT14" s="199">
        <f>IFERROR(MATCH(DT12,DH14:DK14,0),0)</f>
        <v>2</v>
      </c>
      <c r="DU14" s="199">
        <f t="shared" si="22"/>
        <v>9</v>
      </c>
      <c r="DV14" s="198"/>
      <c r="DW14" s="198" t="str">
        <f>INDEX(DH3:DH8,MATCH(2,DU3:DU8,0),0)</f>
        <v>Ukraine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2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0</v>
      </c>
      <c r="DR15" s="199">
        <f>IFERROR(MATCH(DR12,DH15:DK15,0),0)</f>
        <v>3</v>
      </c>
      <c r="DS15" s="199">
        <f>IFERROR(MATCH(DS12,DH15:DK15,0),0)</f>
        <v>4</v>
      </c>
      <c r="DT15" s="199">
        <f>IFERROR(MATCH(DT12,DH15:DK15,0),0)</f>
        <v>2</v>
      </c>
      <c r="DU15" s="199">
        <f t="shared" si="22"/>
        <v>9</v>
      </c>
      <c r="DV15" s="198"/>
      <c r="DW15" s="198" t="str">
        <f>INDEX(DH3:DH8,MATCH(3,DU3:DU8,0),0)</f>
        <v>Portugal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1</v>
      </c>
      <c r="DB16" s="21">
        <f>IF(AND(Matches!G24&lt;&gt;"",Matches!F24&lt;&gt;""),Matches!G24,0)</f>
        <v>1</v>
      </c>
      <c r="DC16" s="21" t="str">
        <f>Matches!H24</f>
        <v>Wales</v>
      </c>
      <c r="DD16" s="21" t="str">
        <f>IF(AND(Matches!F24&lt;&gt;"",Matches!G24&lt;&gt;""),IF(DA16&gt;DB16,"W",IF(DA16=DB16,"D","L")),"")</f>
        <v>D</v>
      </c>
      <c r="DE16" s="21" t="str">
        <f t="shared" si="0"/>
        <v>D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4</v>
      </c>
      <c r="DR16" s="199">
        <f>IFERROR(MATCH(DR12,DH16:DK16,0),0)</f>
        <v>0</v>
      </c>
      <c r="DS16" s="199">
        <f>IFERROR(MATCH(DS12,DH16:DK16,0),0)</f>
        <v>0</v>
      </c>
      <c r="DT16" s="199">
        <f>IFERROR(MATCH(DT12,DH16:DK16,0),0)</f>
        <v>2</v>
      </c>
      <c r="DU16" s="199">
        <f t="shared" si="22"/>
        <v>6</v>
      </c>
      <c r="DV16" s="198"/>
      <c r="DW16" s="198" t="str">
        <f>INDEX(DH3:DH8,MATCH(4,DU3:DU8,0),0)</f>
        <v>Russia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2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0</v>
      </c>
      <c r="DR17" s="199">
        <f>IFERROR(MATCH(DR12,DH17:DK17,0),0)</f>
        <v>0</v>
      </c>
      <c r="DS17" s="199">
        <f>IFERROR(MATCH(DS12,DH17:DK17,0),0)</f>
        <v>4</v>
      </c>
      <c r="DT17" s="199">
        <f>IFERROR(MATCH(DT12,DH17:DK17,0),0)</f>
        <v>2</v>
      </c>
      <c r="DU17" s="199">
        <f t="shared" si="22"/>
        <v>6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0</v>
      </c>
      <c r="H18" s="21">
        <f t="shared" ref="H18:H21" si="25">F18-G18+1000</f>
        <v>1008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>Austria</v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1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3</v>
      </c>
      <c r="DR18" s="199">
        <f>IFERROR(MATCH(DR12,DH18:DK18,0),0)</f>
        <v>0</v>
      </c>
      <c r="DS18" s="199">
        <f>IFERROR(MATCH(DS12,DH18:DK18,0),0)</f>
        <v>4</v>
      </c>
      <c r="DT18" s="199">
        <f>IFERROR(MATCH(DT12,DH18:DK18,0),0)</f>
        <v>2</v>
      </c>
      <c r="DU18" s="199">
        <f t="shared" si="22"/>
        <v>9</v>
      </c>
      <c r="DV18" s="198" t="s">
        <v>90</v>
      </c>
      <c r="DW18" s="198" t="str">
        <f>INDEX(DH3:DH8,MATCH(INDEX(DL13:DL27,MATCH(10,DU13:DU27,0),0),DV3:DV8,0),0)</f>
        <v>Portugal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1</v>
      </c>
      <c r="E19" s="21">
        <f>SUMPRODUCT((CZ3:CZ42=B19)*(DD3:DD42="L"))+SUMPRODUCT((DC3:DC42=B19)*(DE3:DE42="L"))</f>
        <v>1</v>
      </c>
      <c r="F19" s="21">
        <f>SUMIF(CZ3:CZ60,B19,DA3:DA60)+SUMIF(DC3:DC60,B19,DB3:DB60)</f>
        <v>2</v>
      </c>
      <c r="G19" s="21">
        <f>SUMIF(DC3:DC60,B19,DA3:DA60)+SUMIF(CZ3:CZ60,B19,DB3:DB60)</f>
        <v>4</v>
      </c>
      <c r="H19" s="21">
        <f t="shared" si="25"/>
        <v>998</v>
      </c>
      <c r="I19" s="21">
        <f t="shared" si="26"/>
        <v>4</v>
      </c>
      <c r="J19" s="21">
        <v>50</v>
      </c>
      <c r="K19" s="21">
        <f>IF(COUNTIF(I18:I22,4)&lt;&gt;4,RANK(I19,I18:I22),I59)</f>
        <v>2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>Ukraine</v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>Austria</v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1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1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1</v>
      </c>
      <c r="AU19" s="21">
        <f>AS19-AT19+1000</f>
        <v>1000</v>
      </c>
      <c r="AV19" s="21">
        <f t="shared" ref="AV19:AV21" si="30">IF(AO19&lt;&gt;"",AP19*3+AQ19*1,"")</f>
        <v>1</v>
      </c>
      <c r="AW19" s="21">
        <f>IF(AO19&lt;&gt;"",VLOOKUP(AO19,B4:H40,7,FALSE),"")</f>
        <v>999</v>
      </c>
      <c r="AX19" s="21">
        <f>IF(AO19&lt;&gt;"",VLOOKUP(AO19,B4:H40,5,FALSE),"")</f>
        <v>2</v>
      </c>
      <c r="AY19" s="21">
        <f>IF(AO19&lt;&gt;"",VLOOKUP(AO19,B4:J40,9,FALSE),"")</f>
        <v>40</v>
      </c>
      <c r="AZ19" s="21">
        <f t="shared" ref="AZ19:AZ21" si="31">AV19</f>
        <v>1</v>
      </c>
      <c r="BA19" s="21">
        <f>IF(AO19&lt;&gt;"",RANK(AZ19,AZ18:AZ22),"")</f>
        <v>1</v>
      </c>
      <c r="BB19" s="21">
        <f>IF(AO19&lt;&gt;"",SUMPRODUCT((AZ18:AZ22=AZ19)*(AU18:AU22&gt;AU19)),"")</f>
        <v>0</v>
      </c>
      <c r="BC19" s="21">
        <f>IF(AO19&lt;&gt;"",SUMPRODUCT((AZ18:AZ22=AZ19)*(AU18:AU22=AU19)*(AS18:AS22&gt;AS19)),"")</f>
        <v>0</v>
      </c>
      <c r="BD19" s="21">
        <f>IF(AO19&lt;&gt;"",SUMPRODUCT((AZ18:AZ22=AZ19)*(AU18:AU22=AU19)*(AS18:AS22=AS19)*(AW18:AW22&gt;AW19)),"")</f>
        <v>0</v>
      </c>
      <c r="BE19" s="21">
        <f>IF(AO19&lt;&gt;"",SUMPRODUCT((AZ18:AZ22=AZ19)*(AU18:AU22=AU19)*(AS18:AS22=AS19)*(AW18:AW22=AW19)*(AX18:AX22&gt;AX19)),"")</f>
        <v>0</v>
      </c>
      <c r="BF19" s="21">
        <f>IF(AO19&lt;&gt;"",SUMPRODUCT((AZ18:AZ22=AZ19)*(AU18:AU22=AU19)*(AS18:AS22=AS19)*(AW18:AW22=AW19)*(AX18:AX22=AX19)*(AY18:AY22&gt;AY19)),"")</f>
        <v>0</v>
      </c>
      <c r="BG19" s="21">
        <f>IF(AO19&lt;&gt;"",IF(BG59&lt;&gt;"",IF(AN57=3,BG59,BG59+AN57),SUM(BA19:BF19)+1),"")</f>
        <v>2</v>
      </c>
      <c r="BH19" s="21" t="str">
        <f>IF(AO19&lt;&gt;"",INDEX(AO19:AO22,MATCH(2,BG19:BG22,0),0),"")</f>
        <v>Austria</v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3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4</v>
      </c>
      <c r="DR19" s="199">
        <f>IFERROR(MATCH(DR12,DH19:DK19,0),0)</f>
        <v>2</v>
      </c>
      <c r="DS19" s="199">
        <f>IFERROR(MATCH(DS12,DH19:DK19,0),0)</f>
        <v>0</v>
      </c>
      <c r="DT19" s="199">
        <f>IFERROR(MATCH(DT12,DH19:DK19,0),0)</f>
        <v>0</v>
      </c>
      <c r="DU19" s="199">
        <f t="shared" si="22"/>
        <v>6</v>
      </c>
      <c r="DV19" s="198" t="s">
        <v>85</v>
      </c>
      <c r="DW19" s="198" t="str">
        <f>INDEX(DH3:DH8,MATCH(INDEX(DM13:DM27,MATCH(10,DU13:DU27,0),0),DV3:DV8,0),0)</f>
        <v>Poland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1</v>
      </c>
      <c r="E20" s="21">
        <f>SUMPRODUCT((CZ3:CZ42=B20)*(DD3:DD42="L"))+SUMPRODUCT((DC3:DC42=B20)*(DE3:DE42="L"))</f>
        <v>1</v>
      </c>
      <c r="F20" s="21">
        <f>SUMIF(CZ3:CZ60,B20,DA3:DA60)+SUMIF(DC3:DC60,B20,DB3:DB60)</f>
        <v>2</v>
      </c>
      <c r="G20" s="21">
        <f>SUMIF(DC3:DC60,B20,DA3:DA60)+SUMIF(CZ3:CZ60,B20,DB3:DB60)</f>
        <v>3</v>
      </c>
      <c r="H20" s="21">
        <f t="shared" si="25"/>
        <v>999</v>
      </c>
      <c r="I20" s="21">
        <f t="shared" si="26"/>
        <v>4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2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>Ukraine</v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1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1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1</v>
      </c>
      <c r="AU20" s="21">
        <f>AS20-AT20+1000</f>
        <v>1000</v>
      </c>
      <c r="AV20" s="21">
        <f t="shared" si="30"/>
        <v>1</v>
      </c>
      <c r="AW20" s="21">
        <f>IF(AO20&lt;&gt;"",VLOOKUP(AO20,B4:H40,7,FALSE),"")</f>
        <v>998</v>
      </c>
      <c r="AX20" s="21">
        <f>IF(AO20&lt;&gt;"",VLOOKUP(AO20,B4:H40,5,FALSE),"")</f>
        <v>2</v>
      </c>
      <c r="AY20" s="21">
        <f>IF(AO20&lt;&gt;"",VLOOKUP(AO20,B4:J40,9,FALSE),"")</f>
        <v>50</v>
      </c>
      <c r="AZ20" s="21">
        <f t="shared" si="31"/>
        <v>1</v>
      </c>
      <c r="BA20" s="21">
        <f>IF(AO20&lt;&gt;"",RANK(AZ20,AZ18:AZ22),"")</f>
        <v>1</v>
      </c>
      <c r="BB20" s="21">
        <f>IF(AO20&lt;&gt;"",SUMPRODUCT((AZ18:AZ22=AZ20)*(AU18:AU22&gt;AU20)),"")</f>
        <v>0</v>
      </c>
      <c r="BC20" s="21">
        <f>IF(AO20&lt;&gt;"",SUMPRODUCT((AZ18:AZ22=AZ20)*(AU18:AU22=AU20)*(AS18:AS22&gt;AS20)),"")</f>
        <v>0</v>
      </c>
      <c r="BD20" s="21">
        <f>IF(AO20&lt;&gt;"",SUMPRODUCT((AZ18:AZ22=AZ20)*(AU18:AU22=AU20)*(AS18:AS22=AS20)*(AW18:AW22&gt;AW20)),"")</f>
        <v>1</v>
      </c>
      <c r="BE20" s="21">
        <f>IF(AO20&lt;&gt;"",SUMPRODUCT((AZ18:AZ22=AZ20)*(AU18:AU22=AU20)*(AS18:AS22=AS20)*(AW18:AW22=AW20)*(AX18:AX22&gt;AX20)),"")</f>
        <v>0</v>
      </c>
      <c r="BF20" s="21">
        <f>IF(AO20&lt;&gt;"",SUMPRODUCT((AZ18:AZ22=AZ20)*(AU18:AU22=AU20)*(AS18:AS22=AS20)*(AW18:AW22=AW20)*(AX18:AX22=AX20)*(AY18:AY22&gt;AY20)),"")</f>
        <v>0</v>
      </c>
      <c r="BG20" s="21">
        <f>IF(AO20&lt;&gt;"",IF(BG60&lt;&gt;"",IF(AN57=3,BG60,BG60+AN57),SUM(BA20:BF20)+1),"")</f>
        <v>3</v>
      </c>
      <c r="BH20" s="21" t="str">
        <f>IF(AO20&lt;&gt;"",INDEX(AO19:AO22,MATCH(3,BG19:BG22,0),0),"")</f>
        <v>Ukraine</v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0</v>
      </c>
      <c r="DR20" s="199">
        <f>IFERROR(MATCH(DR12,DH20:DK20,0),0)</f>
        <v>2</v>
      </c>
      <c r="DS20" s="199">
        <f>IFERROR(MATCH(DS12,DH20:DK20,0),0)</f>
        <v>4</v>
      </c>
      <c r="DT20" s="199">
        <f>IFERROR(MATCH(DT12,DH20:DK20,0),0)</f>
        <v>0</v>
      </c>
      <c r="DU20" s="199">
        <f t="shared" si="22"/>
        <v>6</v>
      </c>
      <c r="DV20" s="198" t="s">
        <v>86</v>
      </c>
      <c r="DW20" s="198" t="str">
        <f>INDEX(DH3:DH8,MATCH(INDEX(DN13:DN27,MATCH(10,DU13:DU27,0),0),DV3:DV8,0),0)</f>
        <v>Ukraine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0</v>
      </c>
      <c r="G21" s="21">
        <f>SUMIF(DC3:DC60,B21,DA3:DA60)+SUMIF(CZ3:CZ60,B21,DB3:DB60)</f>
        <v>5</v>
      </c>
      <c r="H21" s="21">
        <f t="shared" si="25"/>
        <v>995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2</v>
      </c>
      <c r="DB21" s="21">
        <f>IF(AND(Matches!G29&lt;&gt;"",Matches!F29&lt;&gt;""),Matches!G29,0)</f>
        <v>1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3</v>
      </c>
      <c r="DR21" s="199">
        <f>IFERROR(MATCH(DR12,DH21:DK21,0),0)</f>
        <v>2</v>
      </c>
      <c r="DS21" s="199">
        <f>IFERROR(MATCH(DS12,DH21:DK21,0),0)</f>
        <v>4</v>
      </c>
      <c r="DT21" s="199">
        <f>IFERROR(MATCH(DT12,DH21:DK21,0),0)</f>
        <v>0</v>
      </c>
      <c r="DU21" s="199">
        <f t="shared" si="22"/>
        <v>9</v>
      </c>
      <c r="DV21" s="198" t="s">
        <v>91</v>
      </c>
      <c r="DW21" s="198" t="str">
        <f>INDEX(DH3:DH8,MATCH(INDEX(DO13:DO27,MATCH(10,DU13:DU27,0),0),DV3:DV8,0),0)</f>
        <v>Russia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2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3</v>
      </c>
      <c r="DR22" s="199">
        <f>IFERROR(MATCH(DR12,DH22:DK22,0),0)</f>
        <v>0</v>
      </c>
      <c r="DS22" s="199">
        <f>IFERROR(MATCH(DS12,DH22:DK22,0),0)</f>
        <v>4</v>
      </c>
      <c r="DT22" s="199">
        <f>IFERROR(MATCH(DT12,DH22:DK22,0),0)</f>
        <v>0</v>
      </c>
      <c r="DU22" s="199">
        <f t="shared" si="22"/>
        <v>7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4</v>
      </c>
      <c r="DR23" s="199">
        <f>IFERROR(MATCH(DR12,DH23:DK23,0),0)</f>
        <v>2</v>
      </c>
      <c r="DS23" s="199">
        <f>IFERROR(MATCH(DS12,DH23:DK23,0),0)</f>
        <v>0</v>
      </c>
      <c r="DT23" s="199">
        <f>IFERROR(MATCH(DT12,DH23:DK23,0),0)</f>
        <v>1</v>
      </c>
      <c r="DU23" s="199">
        <f t="shared" si="22"/>
        <v>7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3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0</v>
      </c>
      <c r="DR24" s="199">
        <f>IFERROR(MATCH(DR12,DH24:DK24,0),0)</f>
        <v>2</v>
      </c>
      <c r="DS24" s="199">
        <f>IFERROR(MATCH(DS12,DH24:DK24,0),0)</f>
        <v>4</v>
      </c>
      <c r="DT24" s="199">
        <f>IFERROR(MATCH(DT12,DH24:DK24,0),0)</f>
        <v>1</v>
      </c>
      <c r="DU24" s="199">
        <f t="shared" si="22"/>
        <v>7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6</v>
      </c>
      <c r="H25" s="21">
        <f t="shared" ref="H25:H28" si="36">F25-G25+1000</f>
        <v>995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>Scotland</v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1</v>
      </c>
      <c r="DB25" s="21">
        <f>IF(AND(Matches!G33&lt;&gt;"",Matches!F33&lt;&gt;""),Matches!G33,0)</f>
        <v>2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3</v>
      </c>
      <c r="DR25" s="199">
        <f>IFERROR(MATCH(DR12,DH25:DK25,0),0)</f>
        <v>2</v>
      </c>
      <c r="DS25" s="199">
        <f>IFERROR(MATCH(DS12,DH25:DK25,0),0)</f>
        <v>4</v>
      </c>
      <c r="DT25" s="199">
        <f>IFERROR(MATCH(DT12,DH25:DK25,0),0)</f>
        <v>1</v>
      </c>
      <c r="DU25" s="199">
        <f t="shared" si="22"/>
        <v>10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2</v>
      </c>
      <c r="F26" s="21">
        <f>SUMIF(CZ3:CZ60,B26,DA3:DA60)+SUMIF(DC3:DC60,B26,DB3:DB60)</f>
        <v>3</v>
      </c>
      <c r="G26" s="21">
        <f>SUMIF(DC3:DC60,B26,DA3:DA60)+SUMIF(CZ3:CZ60,B26,DB3:DB60)</f>
        <v>6</v>
      </c>
      <c r="H26" s="21">
        <f t="shared" si="36"/>
        <v>997</v>
      </c>
      <c r="I26" s="21">
        <f t="shared" si="37"/>
        <v>1</v>
      </c>
      <c r="J26" s="21">
        <v>38</v>
      </c>
      <c r="K26" s="21">
        <f>IF(COUNTIF(I25:I29,4)&lt;&gt;4,RANK(I26,I25:I29),I66)</f>
        <v>3</v>
      </c>
      <c r="L26" s="21"/>
      <c r="M26" s="21">
        <f>SUMPRODUCT((K25:K28=K26)*(J25:J28&lt;J26))+K26</f>
        <v>4</v>
      </c>
      <c r="N26" s="21" t="str">
        <f>INDEX(B25:B29,MATCH(2,M25:M29,0),0)</f>
        <v>Croatia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>Czech Republic</v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0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3</v>
      </c>
      <c r="DR26" s="199">
        <f>IFERROR(MATCH(DR12,DH26:DK26,0),0)</f>
        <v>0</v>
      </c>
      <c r="DS26" s="199">
        <f>IFERROR(MATCH(DS12,DH26:DK26,0),0)</f>
        <v>4</v>
      </c>
      <c r="DT26" s="199">
        <f>IFERROR(MATCH(DT12,DH26:DK26,0),0)</f>
        <v>1</v>
      </c>
      <c r="DU26" s="199">
        <f t="shared" si="22"/>
        <v>8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3</v>
      </c>
      <c r="D27" s="21">
        <f>SUMPRODUCT((CZ3:CZ42=B27)*(DD3:DD42="D"))+SUMPRODUCT((DC3:DC42=B27)*(DE3:DE42="D"))</f>
        <v>0</v>
      </c>
      <c r="E27" s="21">
        <f>SUMPRODUCT((CZ3:CZ42=B27)*(DD3:DD42="L"))+SUMPRODUCT((DC3:DC42=B27)*(DE3:DE42="L"))</f>
        <v>0</v>
      </c>
      <c r="F27" s="21">
        <f>SUMIF(CZ3:CZ60,B27,DA3:DA60)+SUMIF(DC3:DC60,B27,DB3:DB60)</f>
        <v>8</v>
      </c>
      <c r="G27" s="21">
        <f>SUMIF(DC3:DC60,B27,DA3:DA60)+SUMIF(CZ3:CZ60,B27,DB3:DB60)</f>
        <v>2</v>
      </c>
      <c r="H27" s="21">
        <f t="shared" si="36"/>
        <v>1006</v>
      </c>
      <c r="I27" s="21">
        <f t="shared" si="37"/>
        <v>9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>Scotland</v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1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1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1</v>
      </c>
      <c r="BO27" s="21">
        <f>BM27-BN27+1000</f>
        <v>1000</v>
      </c>
      <c r="BP27" s="21">
        <f t="shared" ref="BP27:BP28" si="43">IF(BI27&lt;&gt;"",BJ27*3+BK27*1,"")</f>
        <v>1</v>
      </c>
      <c r="BQ27" s="21">
        <f>IF(BI27&lt;&gt;"",VLOOKUP(BI27,B4:H40,7,FALSE),"")</f>
        <v>995</v>
      </c>
      <c r="BR27" s="21">
        <f>IF(BI27&lt;&gt;"",VLOOKUP(BI27,B4:H40,5,FALSE),"")</f>
        <v>1</v>
      </c>
      <c r="BS27" s="21">
        <f>IF(BI27&lt;&gt;"",VLOOKUP(BI27,B4:J40,9,FALSE),"")</f>
        <v>27</v>
      </c>
      <c r="BT27" s="21">
        <f t="shared" ref="BT27:BT28" si="44">BP27</f>
        <v>1</v>
      </c>
      <c r="BU27" s="21">
        <f>IF(BI27&lt;&gt;"",RANK(BT27,BT25:BT29),"")</f>
        <v>1</v>
      </c>
      <c r="BV27" s="21">
        <f>IF(BI27&lt;&gt;"",SUMPRODUCT((BT25:BT29=BT27)*(BO25:BO29&gt;BO27)),"")</f>
        <v>0</v>
      </c>
      <c r="BW27" s="21">
        <f>IF(BI27&lt;&gt;"",SUMPRODUCT((BT25:BT29=BT27)*(BO25:BO29=BO27)*(BM25:BM29&gt;BM27)),"")</f>
        <v>0</v>
      </c>
      <c r="BX27" s="21">
        <f>IF(BI27&lt;&gt;"",SUMPRODUCT((BT25:BT29=BT27)*(BO25:BO29=BO27)*(BM25:BM29=BM27)*(BQ25:BQ29&gt;BQ27)),"")</f>
        <v>1</v>
      </c>
      <c r="BY27" s="21">
        <f>IF(BI27&lt;&gt;"",SUMPRODUCT((BT25:BT29=BT27)*(BO25:BO29=BO27)*(BM25:BM29=BM27)*(BQ25:BQ29=BQ27)*(BR25:BR29&gt;BR27)),"")</f>
        <v>0</v>
      </c>
      <c r="BZ27" s="21">
        <f>IF(BI27&lt;&gt;"",SUMPRODUCT((BT25:BT29=BT27)*(BO25:BO29=BO27)*(BM25:BM29=BM27)*(BQ25:BQ29=BQ27)*(BR25:BR29=BR27)*(BS25:BS29&gt;BS27)),"")</f>
        <v>0</v>
      </c>
      <c r="CA27" s="21">
        <f>IF(BI27&lt;&gt;"",SUM(BU27:BZ27)+2,"")</f>
        <v>4</v>
      </c>
      <c r="CB27" s="21" t="str">
        <f>IF(BI27&lt;&gt;"",INDEX(BI27:BI29,MATCH(3,CA27:CA29,0),0),"")</f>
        <v>Czech Republic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1</v>
      </c>
      <c r="DB27" s="21">
        <f>IF(AND(Matches!G35&lt;&gt;"",Matches!F35&lt;&gt;""),Matches!G35,0)</f>
        <v>2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3</v>
      </c>
      <c r="DR27" s="199">
        <f>IFERROR(MATCH(DR12,DH27:DK27,0),0)</f>
        <v>1</v>
      </c>
      <c r="DS27" s="199">
        <f>IFERROR(MATCH(DS12,DH27:DK27,0),0)</f>
        <v>4</v>
      </c>
      <c r="DT27" s="199">
        <f>IFERROR(MATCH(DT12,DH27:DK27,0),0)</f>
        <v>0</v>
      </c>
      <c r="DU27" s="199">
        <f t="shared" si="22"/>
        <v>8</v>
      </c>
      <c r="DV27" s="21"/>
      <c r="DW27" s="21" t="str">
        <f>VLOOKUP(2,A18:B21,2,FALSE)</f>
        <v>Austria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0</v>
      </c>
      <c r="E28" s="21">
        <f>SUMPRODUCT((CZ3:CZ42=B28)*(DD3:DD42="L"))+SUMPRODUCT((DC3:DC42=B28)*(DE3:DE42="L"))</f>
        <v>1</v>
      </c>
      <c r="F28" s="21">
        <f>SUMIF(CZ3:CZ60,B28,DA3:DA60)+SUMIF(DC3:DC60,B28,DB3:DB60)</f>
        <v>5</v>
      </c>
      <c r="G28" s="21">
        <f>SUMIF(DC3:DC60,B28,DA3:DA60)+SUMIF(CZ3:CZ60,B28,DB3:DB60)</f>
        <v>3</v>
      </c>
      <c r="H28" s="21">
        <f t="shared" si="36"/>
        <v>1002</v>
      </c>
      <c r="I28" s="21">
        <f t="shared" si="37"/>
        <v>6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2</v>
      </c>
      <c r="N28" s="21" t="str">
        <f>INDEX(B25:B29,MATCH(4,M25:M29,0),0)</f>
        <v>Czech Republic</v>
      </c>
      <c r="O28" s="21">
        <f>INDEX(K25:K29,MATCH(N28,B25:B29,0),0)</f>
        <v>3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>Czech Republic</v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1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1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1</v>
      </c>
      <c r="BO28" s="21">
        <f>BM28-BN28+1000</f>
        <v>1000</v>
      </c>
      <c r="BP28" s="21">
        <f t="shared" si="43"/>
        <v>1</v>
      </c>
      <c r="BQ28" s="21">
        <f>IF(BI28&lt;&gt;"",VLOOKUP(BI28,B4:H40,7,FALSE),"")</f>
        <v>997</v>
      </c>
      <c r="BR28" s="21">
        <f>IF(BI28&lt;&gt;"",VLOOKUP(BI28,B4:H40,5,FALSE),"")</f>
        <v>3</v>
      </c>
      <c r="BS28" s="21">
        <f>IF(BI28&lt;&gt;"",VLOOKUP(BI28,B4:J40,9,FALSE),"")</f>
        <v>38</v>
      </c>
      <c r="BT28" s="21">
        <f t="shared" si="44"/>
        <v>1</v>
      </c>
      <c r="BU28" s="21">
        <f>IF(BI28&lt;&gt;"",RANK(BT28,BT25:BT29),"")</f>
        <v>1</v>
      </c>
      <c r="BV28" s="21">
        <f>IF(BI28&lt;&gt;"",SUMPRODUCT((BT25:BT29=BT28)*(BO25:BO29&gt;BO28)),"")</f>
        <v>0</v>
      </c>
      <c r="BW28" s="21">
        <f>IF(BI28&lt;&gt;"",SUMPRODUCT((BT25:BT29=BT28)*(BO25:BO29=BO28)*(BM25:BM29&gt;BM28)),"")</f>
        <v>0</v>
      </c>
      <c r="BX28" s="21">
        <f>IF(BI28&lt;&gt;"",SUMPRODUCT((BT25:BT29=BT28)*(BO25:BO29=BO28)*(BM25:BM29=BM28)*(BQ25:BQ29&gt;BQ28)),"")</f>
        <v>0</v>
      </c>
      <c r="BY28" s="21">
        <f>IF(BI28&lt;&gt;"",SUMPRODUCT((BT25:BT29=BT28)*(BO25:BO29=BO28)*(BM25:BM29=BM28)*(BQ25:BQ29=BQ28)*(BR25:BR29&gt;BR28)),"")</f>
        <v>0</v>
      </c>
      <c r="BZ28" s="21">
        <f>IF(BI28&lt;&gt;"",SUMPRODUCT((BT25:BT29=BT28)*(BO25:BO29=BO28)*(BM25:BM29=BM28)*(BQ25:BQ29=BQ28)*(BR25:BR29=BR28)*(BS25:BS29&gt;BS28)),"")</f>
        <v>0</v>
      </c>
      <c r="CA28" s="21">
        <f>IF(BI28&lt;&gt;"",SUM(BU28:BZ28)+2,"")</f>
        <v>3</v>
      </c>
      <c r="CB28" s="21" t="str">
        <f>IF(BI28&lt;&gt;"",INDEX(BI27:BI29,MATCH(4,CA27:CA29,0),0),"")</f>
        <v>Scotland</v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2</v>
      </c>
      <c r="DB28" s="21">
        <f>IF(AND(Matches!G36&lt;&gt;"",Matches!F36&lt;&gt;""),Matches!G36,0)</f>
        <v>1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1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D</v>
      </c>
      <c r="DE30" s="21" t="str">
        <f t="shared" si="0"/>
        <v>D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7</v>
      </c>
      <c r="G31" s="21">
        <f>SUMIF(DC3:DC60,B31,DA3:DA60)+SUMIF(CZ3:CZ60,B31,DB3:DB60)</f>
        <v>1</v>
      </c>
      <c r="H31" s="21">
        <f t="shared" ref="H31:H34" si="47">F31-G31+1000</f>
        <v>1006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>Sweden</v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2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Sweden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2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1</v>
      </c>
      <c r="F32" s="21">
        <f>SUMIF(CZ3:CZ60,B32,DA3:DA60)+SUMIF(DC3:DC60,B32,DB3:DB60)</f>
        <v>3</v>
      </c>
      <c r="G32" s="21">
        <f>SUMIF(DC3:DC60,B32,DA3:DA60)+SUMIF(CZ3:CZ60,B32,DB3:DB60)</f>
        <v>4</v>
      </c>
      <c r="H32" s="21">
        <f t="shared" si="47"/>
        <v>999</v>
      </c>
      <c r="I32" s="21">
        <f t="shared" si="48"/>
        <v>4</v>
      </c>
      <c r="J32" s="21">
        <v>39</v>
      </c>
      <c r="K32" s="21">
        <f>IF(COUNTIF(I31:I35,4)&lt;&gt;4,RANK(I32,I31:I35),I72)</f>
        <v>2</v>
      </c>
      <c r="L32" s="21"/>
      <c r="M32" s="21">
        <f>SUMPRODUCT((K31:K34=K32)*(J31:J34&lt;J32))+K32</f>
        <v>2</v>
      </c>
      <c r="N32" s="21" t="str">
        <f>INDEX(B31:B35,MATCH(2,M31:M35,0),0)</f>
        <v>Sweden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>Poland</v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>Sweden</v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1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1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1</v>
      </c>
      <c r="AU32" s="21">
        <f>AS32-AT32+1000</f>
        <v>1000</v>
      </c>
      <c r="AV32" s="21">
        <f t="shared" ref="AV32:AV34" si="52">IF(AO32&lt;&gt;"",AP32*3+AQ32*1,"")</f>
        <v>1</v>
      </c>
      <c r="AW32" s="21">
        <f>IF(AO32&lt;&gt;"",VLOOKUP(AO32,B4:H40,7,FALSE),"")</f>
        <v>999</v>
      </c>
      <c r="AX32" s="21">
        <f>IF(AO32&lt;&gt;"",VLOOKUP(AO32,B4:H40,5,FALSE),"")</f>
        <v>3</v>
      </c>
      <c r="AY32" s="21">
        <f>IF(AO32&lt;&gt;"",VLOOKUP(AO32,B4:J40,9,FALSE),"")</f>
        <v>39</v>
      </c>
      <c r="AZ32" s="21">
        <f t="shared" ref="AZ32:AZ34" si="53">AV32</f>
        <v>1</v>
      </c>
      <c r="BA32" s="21">
        <f>IF(AO32&lt;&gt;"",RANK(AZ32,AZ31:AZ35),"")</f>
        <v>1</v>
      </c>
      <c r="BB32" s="21">
        <f>IF(AO32&lt;&gt;"",SUMPRODUCT((AZ31:AZ35=AZ32)*(AU31:AU35&gt;AU32)),"")</f>
        <v>0</v>
      </c>
      <c r="BC32" s="21">
        <f>IF(AO32&lt;&gt;"",SUMPRODUCT((AZ31:AZ35=AZ32)*(AU31:AU35=AU32)*(AS31:AS35&gt;AS32)),"")</f>
        <v>0</v>
      </c>
      <c r="BD32" s="21">
        <f>IF(AO32&lt;&gt;"",SUMPRODUCT((AZ31:AZ35=AZ32)*(AU31:AU35=AU32)*(AS31:AS35=AS32)*(AW31:AW35&gt;AW32)),"")</f>
        <v>0</v>
      </c>
      <c r="BE32" s="21">
        <f>IF(AO32&lt;&gt;"",SUMPRODUCT((AZ31:AZ35=AZ32)*(AU31:AU35=AU32)*(AS31:AS35=AS32)*(AW31:AW35=AW32)*(AX31:AX35&gt;AX32)),"")</f>
        <v>0</v>
      </c>
      <c r="BF32" s="21">
        <f>IF(AO32&lt;&gt;"",SUMPRODUCT((AZ31:AZ35=AZ32)*(AU31:AU35=AU32)*(AS31:AS35=AS32)*(AW31:AW35=AW32)*(AX31:AX35=AX32)*(AY31:AY35&gt;AY32)),"")</f>
        <v>0</v>
      </c>
      <c r="BG32" s="21">
        <f>IF(AO32&lt;&gt;"",IF(BG72&lt;&gt;"",IF(AN70=3,BG72,BG72+AN70),SUM(BA32:BF32)+1),"")</f>
        <v>2</v>
      </c>
      <c r="BH32" s="21" t="str">
        <f>IF(AO32&lt;&gt;"",INDEX(AO32:AO35,MATCH(2,BG32:BG35,0),0),"")</f>
        <v>Sweden</v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Sweden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3</v>
      </c>
      <c r="B33" s="21" t="str">
        <f>Matches!AH28</f>
        <v>Poland</v>
      </c>
      <c r="C33" s="21">
        <f>SUMPRODUCT((CZ3:CZ42=B33)*(DD3:DD42="W"))+SUMPRODUCT((DC3:DC42=B33)*(DE3:DE42="W"))</f>
        <v>1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1</v>
      </c>
      <c r="F33" s="21">
        <f>SUMIF(CZ3:CZ60,B33,DA3:DA60)+SUMIF(DC3:DC60,B33,DB3:DB60)</f>
        <v>2</v>
      </c>
      <c r="G33" s="21">
        <f>SUMIF(DC3:DC60,B33,DA3:DA60)+SUMIF(CZ3:CZ60,B33,DB3:DB60)</f>
        <v>3</v>
      </c>
      <c r="H33" s="21">
        <f t="shared" si="47"/>
        <v>999</v>
      </c>
      <c r="I33" s="21">
        <f t="shared" si="48"/>
        <v>4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3</v>
      </c>
      <c r="N33" s="21" t="str">
        <f>INDEX(B31:B35,MATCH(3,M31:M35,0),0)</f>
        <v>Poland</v>
      </c>
      <c r="O33" s="21">
        <f>INDEX(K31:K35,MATCH(N33,B31:B35,0),0)</f>
        <v>2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>Poland</v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1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1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1</v>
      </c>
      <c r="AU33" s="21">
        <f>AS33-AT33+1000</f>
        <v>1000</v>
      </c>
      <c r="AV33" s="21">
        <f t="shared" si="52"/>
        <v>1</v>
      </c>
      <c r="AW33" s="21">
        <f>IF(AO33&lt;&gt;"",VLOOKUP(AO33,B4:H40,7,FALSE),"")</f>
        <v>999</v>
      </c>
      <c r="AX33" s="21">
        <f>IF(AO33&lt;&gt;"",VLOOKUP(AO33,B4:H40,5,FALSE),"")</f>
        <v>2</v>
      </c>
      <c r="AY33" s="21">
        <f>IF(AO33&lt;&gt;"",VLOOKUP(AO33,B4:J40,9,FALSE),"")</f>
        <v>48</v>
      </c>
      <c r="AZ33" s="21">
        <f t="shared" si="53"/>
        <v>1</v>
      </c>
      <c r="BA33" s="21">
        <f>IF(AO33&lt;&gt;"",RANK(AZ33,AZ31:AZ35),"")</f>
        <v>1</v>
      </c>
      <c r="BB33" s="21">
        <f>IF(AO33&lt;&gt;"",SUMPRODUCT((AZ31:AZ35=AZ33)*(AU31:AU35&gt;AU33)),"")</f>
        <v>0</v>
      </c>
      <c r="BC33" s="21">
        <f>IF(AO33&lt;&gt;"",SUMPRODUCT((AZ31:AZ35=AZ33)*(AU31:AU35=AU33)*(AS31:AS35&gt;AS33)),"")</f>
        <v>0</v>
      </c>
      <c r="BD33" s="21">
        <f>IF(AO33&lt;&gt;"",SUMPRODUCT((AZ31:AZ35=AZ33)*(AU31:AU35=AU33)*(AS31:AS35=AS33)*(AW31:AW35&gt;AW33)),"")</f>
        <v>0</v>
      </c>
      <c r="BE33" s="21">
        <f>IF(AO33&lt;&gt;"",SUMPRODUCT((AZ31:AZ35=AZ33)*(AU31:AU35=AU33)*(AS31:AS35=AS33)*(AW31:AW35=AW33)*(AX31:AX35&gt;AX33)),"")</f>
        <v>1</v>
      </c>
      <c r="BF33" s="21">
        <f>IF(AO33&lt;&gt;"",SUMPRODUCT((AZ31:AZ35=AZ33)*(AU31:AU35=AU33)*(AS31:AS35=AS33)*(AW31:AW35=AW33)*(AX31:AX35=AX33)*(AY31:AY35&gt;AY33)),"")</f>
        <v>0</v>
      </c>
      <c r="BG33" s="21">
        <f>IF(AO33&lt;&gt;"",IF(BG73&lt;&gt;"",IF(AN70=3,BG73,BG73+AN70),SUM(BA33:BF33)+1),"")</f>
        <v>3</v>
      </c>
      <c r="BH33" s="21" t="str">
        <f>IF(AO33&lt;&gt;"",INDEX(AO32:AO35,MATCH(3,BG32:BG35,0),0),"")</f>
        <v>Poland</v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Poland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2</v>
      </c>
      <c r="DB33" s="21">
        <f>IF(AND(Matches!G41&lt;&gt;"",Matches!F41&lt;&gt;""),Matches!G41,0)</f>
        <v>0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3</v>
      </c>
      <c r="F34" s="21">
        <f>SUMIF(CZ3:CZ60,B34,DA3:DA60)+SUMIF(DC3:DC60,B34,DB3:DB60)</f>
        <v>2</v>
      </c>
      <c r="G34" s="21">
        <f>SUMIF(DC3:DC60,B34,DA3:DA60)+SUMIF(CZ3:CZ60,B34,DB3:DB60)</f>
        <v>6</v>
      </c>
      <c r="H34" s="21">
        <f t="shared" si="47"/>
        <v>996</v>
      </c>
      <c r="I34" s="21">
        <f t="shared" si="48"/>
        <v>0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1</v>
      </c>
      <c r="DB34" s="21">
        <f>IF(AND(Matches!G42&lt;&gt;"",Matches!F42&lt;&gt;""),Matches!G42,0)</f>
        <v>3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1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1</v>
      </c>
      <c r="DB36" s="21">
        <f>IF(AND(Matches!G44&lt;&gt;"",Matches!F44&lt;&gt;""),Matches!G44,0)</f>
        <v>3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7</v>
      </c>
      <c r="G37" s="21">
        <f>SUMIF(DC3:DC60,B37,DA3:DA60)+SUMIF(CZ3:CZ60,B37,DB3:DB60)</f>
        <v>3</v>
      </c>
      <c r="H37" s="21">
        <f t="shared" ref="H37:H40" si="58">F37-G37+1000</f>
        <v>1004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>France</v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>France</v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1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2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2</v>
      </c>
      <c r="AA37" s="21">
        <f>Y37-Z37+1000</f>
        <v>1000</v>
      </c>
      <c r="AB37" s="21">
        <f t="shared" ref="AB37:AB40" si="60">IF(U37&lt;&gt;"",V37*3+W37*1,"")</f>
        <v>1</v>
      </c>
      <c r="AC37" s="21">
        <f>IF(U37&lt;&gt;"",VLOOKUP(U37,B4:H40,7,FALSE),"")</f>
        <v>1004</v>
      </c>
      <c r="AD37" s="21">
        <f>IF(U37&lt;&gt;"",VLOOKUP(U37,B4:H40,5,FALSE),"")</f>
        <v>7</v>
      </c>
      <c r="AE37" s="21">
        <f>IF(U37&lt;&gt;"",VLOOKUP(U37,B4:J40,9,FALSE),"")</f>
        <v>49</v>
      </c>
      <c r="AF37" s="21">
        <f t="shared" ref="AF37:AF40" si="61">AB37</f>
        <v>1</v>
      </c>
      <c r="AG37" s="21">
        <f>IF(U37&lt;&gt;"",RANK(AF37,AF37:AF41),"")</f>
        <v>1</v>
      </c>
      <c r="AH37" s="21">
        <f>IF(U37&lt;&gt;"",SUMPRODUCT((AF37:AF41=AF37)*(AA37:AA41&gt;AA37)),"")</f>
        <v>0</v>
      </c>
      <c r="AI37" s="21">
        <f>IF(U37&lt;&gt;"",SUMPRODUCT((AF37:AF41=AF37)*(AA37:AA41=AA37)*(Y37:Y41&gt;Y37)),"")</f>
        <v>0</v>
      </c>
      <c r="AJ37" s="21">
        <f>IF(U37&lt;&gt;"",SUMPRODUCT((AF37:AF41=AF37)*(AA37:AA41=AA37)*(Y37:Y41=Y37)*(AC37:AC41&gt;AC37)),"")</f>
        <v>0</v>
      </c>
      <c r="AK37" s="21">
        <f>IF(U37&lt;&gt;"",SUMPRODUCT((AF37:AF41=AF37)*(AA37:AA41=AA37)*(Y37:Y41=Y37)*(AC37:AC41=AC37)*(AD37:AD41&gt;AD37)),"")</f>
        <v>0</v>
      </c>
      <c r="AL37" s="21">
        <f>IF(U37&lt;&gt;"",SUMPRODUCT((AF37:AF41=AF37)*(AA37:AA41=AA37)*(Y37:Y41=Y37)*(AC37:AC41=AC37)*(AD37:AD41=AD37)*(AE37:AE41&gt;AE37)),"")</f>
        <v>0</v>
      </c>
      <c r="AM37" s="21">
        <f>IF(U37&lt;&gt;"",IF(AM77&lt;&gt;"",IF(T76=3,AM77,AM77+T76),SUM(AG37:AL37)),"")</f>
        <v>1</v>
      </c>
      <c r="AN37" s="21" t="str">
        <f>IF(U37&lt;&gt;"",INDEX(U37:U41,MATCH(1,AM37:AM41,0),0),"")</f>
        <v>France</v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2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0</v>
      </c>
      <c r="F38" s="21">
        <f>SUMIF(CZ3:CZ60,B38,DA3:DA60)+SUMIF(DC3:DC60,B38,DB3:DB60)</f>
        <v>6</v>
      </c>
      <c r="G38" s="21">
        <f>SUMIF(DC3:DC60,B38,DA3:DA60)+SUMIF(CZ3:CZ60,B38,DB3:DB60)</f>
        <v>3</v>
      </c>
      <c r="H38" s="21">
        <f t="shared" si="58"/>
        <v>1003</v>
      </c>
      <c r="I38" s="21">
        <f t="shared" si="59"/>
        <v>7</v>
      </c>
      <c r="J38" s="21">
        <v>52</v>
      </c>
      <c r="K38" s="21">
        <f>IF(COUNTIF(I37:I41,4)&lt;&gt;4,RANK(I38,I37:I41),I78)</f>
        <v>1</v>
      </c>
      <c r="L38" s="21"/>
      <c r="M38" s="21">
        <f>SUMPRODUCT((K37:K40=K38)*(J37:J40&lt;J38))+K38</f>
        <v>2</v>
      </c>
      <c r="N38" s="21" t="str">
        <f>IF(DC42="S",INDEX(B37:B41,MATCH(2,M37:M41,0),0),"")</f>
        <v>Germany</v>
      </c>
      <c r="O38" s="21">
        <f>INDEX(K37:K41,MATCH(N38,B37:B41,0),0)</f>
        <v>1</v>
      </c>
      <c r="P38" s="21" t="str">
        <f>IF(P37&lt;&gt;"",N38,"")</f>
        <v>Germany</v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>Germany</v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1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2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2</v>
      </c>
      <c r="AA38" s="21">
        <f>Y38-Z38+1000</f>
        <v>1000</v>
      </c>
      <c r="AB38" s="21">
        <f t="shared" si="60"/>
        <v>1</v>
      </c>
      <c r="AC38" s="21">
        <f>IF(U38&lt;&gt;"",VLOOKUP(U38,B4:H40,7,FALSE),"")</f>
        <v>1003</v>
      </c>
      <c r="AD38" s="21">
        <f>IF(U38&lt;&gt;"",VLOOKUP(U38,B4:H40,5,FALSE),"")</f>
        <v>6</v>
      </c>
      <c r="AE38" s="21">
        <f>IF(U38&lt;&gt;"",VLOOKUP(U38,B4:J40,9,FALSE),"")</f>
        <v>52</v>
      </c>
      <c r="AF38" s="21">
        <f t="shared" si="61"/>
        <v>1</v>
      </c>
      <c r="AG38" s="21">
        <f>IF(U38&lt;&gt;"",RANK(AF38,AF37:AF41),"")</f>
        <v>1</v>
      </c>
      <c r="AH38" s="21">
        <f>IF(U38&lt;&gt;"",SUMPRODUCT((AF37:AF41=AF38)*(AA37:AA41&gt;AA38)),"")</f>
        <v>0</v>
      </c>
      <c r="AI38" s="21">
        <f>IF(U38&lt;&gt;"",SUMPRODUCT((AF37:AF41=AF38)*(AA37:AA41=AA38)*(Y37:Y41&gt;Y38)),"")</f>
        <v>0</v>
      </c>
      <c r="AJ38" s="21">
        <f>IF(U38&lt;&gt;"",SUMPRODUCT((AF37:AF41=AF38)*(AA37:AA41=AA38)*(Y37:Y41=Y38)*(AC37:AC41&gt;AC38)),"")</f>
        <v>1</v>
      </c>
      <c r="AK38" s="21">
        <f>IF(U38&lt;&gt;"",SUMPRODUCT((AF37:AF41=AF38)*(AA37:AA41=AA38)*(Y37:Y41=Y38)*(AC37:AC41=AC38)*(AD37:AD41&gt;AD38)),"")</f>
        <v>0</v>
      </c>
      <c r="AL38" s="21">
        <f>IF(U38&lt;&gt;"",SUMPRODUCT((AF37:AF41=AF38)*(AA37:AA41=AA38)*(Y37:Y41=Y38)*(AC37:AC41=AC38)*(AD37:AD41=AD38)*(AE37:AE41&gt;AE38)),"")</f>
        <v>0</v>
      </c>
      <c r="AM38" s="21">
        <f>IF(U38&lt;&gt;"",IF(AM78&lt;&gt;"",IF(T76=3,AM78,AM78+T76),SUM(AG38:AL38)),"")</f>
        <v>2</v>
      </c>
      <c r="AN38" s="21" t="str">
        <f>IF(U38&lt;&gt;"",INDEX(U37:U41,MATCH(2,AM37:AM41,0),0),"")</f>
        <v>Germany</v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1</v>
      </c>
      <c r="G39" s="21">
        <f>SUMIF(DC3:DC60,B39,DA3:DA60)+SUMIF(CZ3:CZ60,B39,DB3:DB60)</f>
        <v>7</v>
      </c>
      <c r="H39" s="21">
        <f t="shared" si="58"/>
        <v>994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Portugal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0</v>
      </c>
      <c r="E40" s="21">
        <f>SUMPRODUCT((CZ3:CZ42=B40)*(DD3:DD42="L"))+SUMPRODUCT((DC3:DC42=B40)*(DE3:DE42="L"))</f>
        <v>2</v>
      </c>
      <c r="F40" s="21">
        <f>SUMIF(CZ3:CZ60,B40,DA3:DA60)+SUMIF(DC3:DC60,B40,DB3:DB60)</f>
        <v>4</v>
      </c>
      <c r="G40" s="21">
        <f>SUMIF(DC3:DC60,B40,DA3:DA60)+SUMIF(CZ3:CZ60,B40,DB3:DB60)</f>
        <v>5</v>
      </c>
      <c r="H40" s="21">
        <f t="shared" si="58"/>
        <v>999</v>
      </c>
      <c r="I40" s="21">
        <f t="shared" si="59"/>
        <v>3</v>
      </c>
      <c r="J40" s="21">
        <v>43</v>
      </c>
      <c r="K40" s="21">
        <f>IF(COUNTIF(I37:I41,4)&lt;&gt;4,RANK(I40,I37:I41),I80)</f>
        <v>3</v>
      </c>
      <c r="L40" s="21"/>
      <c r="M40" s="21">
        <f>SUMPRODUCT((K37:K40=K40)*(J37:J40&lt;J40))+K40</f>
        <v>3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>
        <f>IF(AO19&lt;&gt;"",SUMPRODUCT((AV18:AV21=AV19)*(AU18:AU21=AU19)*(AS18:AS21=AS19)*(AT18:AT21=AT19)),"")</f>
        <v>2</v>
      </c>
      <c r="AO59" s="194" t="str">
        <f t="shared" ref="AO59:AO61" si="88">IF(AND(AN59&lt;&gt;"",AN59&gt;1),AO19,"")</f>
        <v>Austria</v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1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1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1</v>
      </c>
      <c r="AU59" s="194">
        <f>AS59-AT59+1000</f>
        <v>1000</v>
      </c>
      <c r="AV59" s="194">
        <f t="shared" ref="AV59:AV61" si="89">IF(AO59&lt;&gt;"",AP59*3+AQ59*1,"")</f>
        <v>1</v>
      </c>
      <c r="AW59" s="194">
        <f>IF(AO59&lt;&gt;"",VLOOKUP(AO59,B4:H40,7,FALSE),"")</f>
        <v>999</v>
      </c>
      <c r="AX59" s="194">
        <f>IF(AO59&lt;&gt;"",VLOOKUP(AO59,B4:H40,5,FALSE),"")</f>
        <v>2</v>
      </c>
      <c r="AY59" s="194">
        <f>IF(AO59&lt;&gt;"",VLOOKUP(AO59,B4:J40,9,FALSE),"")</f>
        <v>40</v>
      </c>
      <c r="AZ59" s="194">
        <f t="shared" ref="AZ59:AZ61" si="90">AV59</f>
        <v>1</v>
      </c>
      <c r="BA59" s="194">
        <f>IF(AO59&lt;&gt;"",RANK(AZ59,AZ58:AZ61),"")</f>
        <v>1</v>
      </c>
      <c r="BB59" s="194">
        <f>IF(AO59&lt;&gt;"",SUMPRODUCT((AZ58:AZ61=AZ59)*(AU58:AU61&gt;AU59)),"")</f>
        <v>0</v>
      </c>
      <c r="BC59" s="194">
        <f>IF(AO59&lt;&gt;"",SUMPRODUCT((AZ58:AZ61=AZ59)*(AU58:AU61=AU59)*(AS58:AS61&gt;AS59)),"")</f>
        <v>0</v>
      </c>
      <c r="BD59" s="194">
        <f>IF(AO59&lt;&gt;"",SUMPRODUCT((AZ58:AZ61=AZ59)*(AU58:AU61=AU59)*(AS58:AS61=AS59)*(AW58:AW61&gt;AW59)),"")</f>
        <v>0</v>
      </c>
      <c r="BE59" s="194">
        <f>IF(AO59&lt;&gt;"",SUMPRODUCT((AZ58:AZ61=AZ59)*(AU58:AU61=AU59)*(AS58:AS61=AS59)*(AW58:AW61=AW59)*(AX58:AX61&gt;AX59)),"")</f>
        <v>0</v>
      </c>
      <c r="BF59" s="194">
        <f>IF(AO59&lt;&gt;"",SUMPRODUCT((AZ58:AZ61=AZ59)*(AU58:AU61=AU59)*(AS58:AS61=AS59)*(AW58:AW61=AW59)*(AX58:AX61=AX59)*(AY58:AY61&gt;AY59)),"")</f>
        <v>0</v>
      </c>
      <c r="BG59" s="194">
        <f>IF(AO59&lt;&gt;"",SUM(BA59:BF59)+1,"")</f>
        <v>2</v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>
        <f>IF(AO20&lt;&gt;"",SUMPRODUCT((AV18:AV21=AV20)*(AU18:AU21=AU20)*(AS18:AS21=AS20)*(AT18:AT21=AT20)),"")</f>
        <v>2</v>
      </c>
      <c r="AO60" s="194" t="str">
        <f t="shared" si="88"/>
        <v>Ukraine</v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1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1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1</v>
      </c>
      <c r="AU60" s="194">
        <f>AS60-AT60+1000</f>
        <v>1000</v>
      </c>
      <c r="AV60" s="194">
        <f t="shared" si="89"/>
        <v>1</v>
      </c>
      <c r="AW60" s="194">
        <f>IF(AO60&lt;&gt;"",VLOOKUP(AO60,B4:H40,7,FALSE),"")</f>
        <v>998</v>
      </c>
      <c r="AX60" s="194">
        <f>IF(AO60&lt;&gt;"",VLOOKUP(AO60,B4:H40,5,FALSE),"")</f>
        <v>2</v>
      </c>
      <c r="AY60" s="194">
        <f>IF(AO60&lt;&gt;"",VLOOKUP(AO60,B4:J40,9,FALSE),"")</f>
        <v>50</v>
      </c>
      <c r="AZ60" s="194">
        <f t="shared" si="90"/>
        <v>1</v>
      </c>
      <c r="BA60" s="194">
        <f>IF(AO60&lt;&gt;"",RANK(AZ60,AZ58:AZ61),"")</f>
        <v>1</v>
      </c>
      <c r="BB60" s="194">
        <f>IF(AO60&lt;&gt;"",SUMPRODUCT((AZ58:AZ61=AZ60)*(AU58:AU61&gt;AU60)),"")</f>
        <v>0</v>
      </c>
      <c r="BC60" s="194">
        <f>IF(AO60&lt;&gt;"",SUMPRODUCT((AZ58:AZ61=AZ60)*(AU58:AU61=AU60)*(AS58:AS61&gt;AS60)),"")</f>
        <v>0</v>
      </c>
      <c r="BD60" s="194">
        <f>IF(AO60&lt;&gt;"",SUMPRODUCT((AZ58:AZ61=AZ60)*(AU58:AU61=AU60)*(AS58:AS61=AS60)*(AW58:AW61&gt;AW60)),"")</f>
        <v>1</v>
      </c>
      <c r="BE60" s="194">
        <f>IF(AO60&lt;&gt;"",SUMPRODUCT((AZ58:AZ61=AZ60)*(AU58:AU61=AU60)*(AS58:AS61=AS60)*(AW58:AW61=AW60)*(AX58:AX61&gt;AX60)),"")</f>
        <v>0</v>
      </c>
      <c r="BF60" s="194">
        <f>IF(AO60&lt;&gt;"",SUMPRODUCT((AZ58:AZ61=AZ60)*(AU58:AU61=AU60)*(AS58:AS61=AS60)*(AW58:AW61=AW60)*(AX58:AX61=AX60)*(AY58:AY61&gt;AY60)),"")</f>
        <v>0</v>
      </c>
      <c r="BG60" s="194">
        <f t="shared" ref="BG60:BG61" si="91">IF(AO60&lt;&gt;"",SUM(BA60:BF60)+1,"")</f>
        <v>3</v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15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15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>
        <f>IF(AO32&lt;&gt;"",SUMPRODUCT((AV31:AV34=AV32)*(AU31:AU34=AU32)*(AS31:AS34=AS32)*(AT31:AT34=AT32)),"")</f>
        <v>2</v>
      </c>
      <c r="AO72" s="194" t="str">
        <f t="shared" ref="AO72:AO74" si="102">IF(AND(AN72&lt;&gt;"",AN72&gt;1),AO32,"")</f>
        <v>Sweden</v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1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1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1</v>
      </c>
      <c r="AU72" s="194">
        <f>AS72-AT72+1000</f>
        <v>1000</v>
      </c>
      <c r="AV72" s="194">
        <f t="shared" ref="AV72:AV74" si="103">IF(AO72&lt;&gt;"",AP72*3+AQ72*1,"")</f>
        <v>1</v>
      </c>
      <c r="AW72" s="194">
        <f>IF(AO72&lt;&gt;"",VLOOKUP(AO72,B4:H40,7,FALSE),"")</f>
        <v>999</v>
      </c>
      <c r="AX72" s="194">
        <f>IF(AO72&lt;&gt;"",VLOOKUP(AO72,B4:H40,5,FALSE),"")</f>
        <v>3</v>
      </c>
      <c r="AY72" s="194">
        <f>IF(AO72&lt;&gt;"",VLOOKUP(AO72,B4:J40,9,FALSE),"")</f>
        <v>39</v>
      </c>
      <c r="AZ72" s="194">
        <f t="shared" ref="AZ72:AZ74" si="104">AV72</f>
        <v>1</v>
      </c>
      <c r="BA72" s="194">
        <f>IF(AO72&lt;&gt;"",RANK(AZ72,AZ71:AZ74),"")</f>
        <v>1</v>
      </c>
      <c r="BB72" s="194">
        <f>IF(AO72&lt;&gt;"",SUMPRODUCT((AZ71:AZ74=AZ72)*(AU71:AU74&gt;AU72)),"")</f>
        <v>0</v>
      </c>
      <c r="BC72" s="194">
        <f>IF(AO72&lt;&gt;"",SUMPRODUCT((AZ71:AZ74=AZ72)*(AU71:AU74=AU72)*(AS71:AS74&gt;AS72)),"")</f>
        <v>0</v>
      </c>
      <c r="BD72" s="194">
        <f>IF(AO72&lt;&gt;"",SUMPRODUCT((AZ71:AZ74=AZ72)*(AU71:AU74=AU72)*(AS71:AS74=AS72)*(AW71:AW74&gt;AW72)),"")</f>
        <v>0</v>
      </c>
      <c r="BE72" s="194">
        <f>IF(AO72&lt;&gt;"",SUMPRODUCT((AZ71:AZ74=AZ72)*(AU71:AU74=AU72)*(AS71:AS74=AS72)*(AW71:AW74=AW72)*(AX71:AX74&gt;AX72)),"")</f>
        <v>0</v>
      </c>
      <c r="BF72" s="194">
        <f>IF(AO72&lt;&gt;"",SUMPRODUCT((AZ71:AZ74=AZ72)*(AU71:AU74=AU72)*(AS71:AS74=AS72)*(AW71:AW74=AW72)*(AX71:AX74=AX72)*(AY71:AY74&gt;AY72)),"")</f>
        <v>0</v>
      </c>
      <c r="BG72" s="194">
        <f>IF(AO72&lt;&gt;"",SUM(BA72:BF72)+1,"")</f>
        <v>2</v>
      </c>
    </row>
    <row r="73" spans="9:59" x14ac:dyDescent="0.15">
      <c r="I73" s="194">
        <f>SUMPRODUCT((I31:I34=I33)*(H31:H34=H33)*(F31:F34&gt;F33))+1</f>
        <v>2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>
        <f>IF(AO33&lt;&gt;"",SUMPRODUCT((AV31:AV34=AV33)*(AU31:AU34=AU33)*(AS31:AS34=AS33)*(AT31:AT34=AT33)),"")</f>
        <v>2</v>
      </c>
      <c r="AO73" s="194" t="str">
        <f t="shared" si="102"/>
        <v>Poland</v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1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1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1</v>
      </c>
      <c r="AU73" s="194">
        <f>AS73-AT73+1000</f>
        <v>1000</v>
      </c>
      <c r="AV73" s="194">
        <f t="shared" si="103"/>
        <v>1</v>
      </c>
      <c r="AW73" s="194">
        <f>IF(AO73&lt;&gt;"",VLOOKUP(AO73,B4:H40,7,FALSE),"")</f>
        <v>999</v>
      </c>
      <c r="AX73" s="194">
        <f>IF(AO73&lt;&gt;"",VLOOKUP(AO73,B4:H40,5,FALSE),"")</f>
        <v>2</v>
      </c>
      <c r="AY73" s="194">
        <f>IF(AO73&lt;&gt;"",VLOOKUP(AO73,B4:J40,9,FALSE),"")</f>
        <v>48</v>
      </c>
      <c r="AZ73" s="194">
        <f t="shared" si="104"/>
        <v>1</v>
      </c>
      <c r="BA73" s="194">
        <f>IF(AO73&lt;&gt;"",RANK(AZ73,AZ71:AZ74),"")</f>
        <v>1</v>
      </c>
      <c r="BB73" s="194">
        <f>IF(AO73&lt;&gt;"",SUMPRODUCT((AZ71:AZ74=AZ73)*(AU71:AU74&gt;AU73)),"")</f>
        <v>0</v>
      </c>
      <c r="BC73" s="194">
        <f>IF(AO73&lt;&gt;"",SUMPRODUCT((AZ71:AZ74=AZ73)*(AU71:AU74=AU73)*(AS71:AS74&gt;AS73)),"")</f>
        <v>0</v>
      </c>
      <c r="BD73" s="194">
        <f>IF(AO73&lt;&gt;"",SUMPRODUCT((AZ71:AZ74=AZ73)*(AU71:AU74=AU73)*(AS71:AS74=AS73)*(AW71:AW74&gt;AW73)),"")</f>
        <v>0</v>
      </c>
      <c r="BE73" s="194">
        <f>IF(AO73&lt;&gt;"",SUMPRODUCT((AZ71:AZ74=AZ73)*(AU71:AU74=AU73)*(AS71:AS74=AS73)*(AW71:AW74=AW73)*(AX71:AX74&gt;AX73)),"")</f>
        <v>1</v>
      </c>
      <c r="BF73" s="194">
        <f>IF(AO73&lt;&gt;"",SUMPRODUCT((AZ71:AZ74=AZ73)*(AU71:AU74=AU73)*(AS71:AS74=AS73)*(AW71:AW74=AW73)*(AX71:AX74=AX73)*(AY71:AY74&gt;AY73)),"")</f>
        <v>0</v>
      </c>
      <c r="BG73" s="194">
        <f t="shared" ref="BG73:BG74" si="105">IF(AO73&lt;&gt;"",SUM(BA73:BF73)+1,"")</f>
        <v>3</v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>
        <f>IF(U37&lt;&gt;"",SUMPRODUCT((AB37:AB40=AB37)*(AA37:AA40=AA37)*(Y37:Y40=Y37)*(Z37:Z40=Z37)),"")</f>
        <v>2</v>
      </c>
      <c r="U77" s="194" t="str">
        <f>IF(AND(T77&lt;&gt;"",T77&gt;1),U37,"")</f>
        <v>France</v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1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2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2</v>
      </c>
      <c r="AA77" s="194">
        <f>Y77-Z77+1000</f>
        <v>1000</v>
      </c>
      <c r="AB77" s="194">
        <f>IF(U77&lt;&gt;"",V77*3+W77*1,"")</f>
        <v>1</v>
      </c>
      <c r="AC77" s="194">
        <f>IF(U77&lt;&gt;"",VLOOKUP(U77,B4:H40,7,FALSE),"")</f>
        <v>1004</v>
      </c>
      <c r="AD77" s="194">
        <f>IF(U77&lt;&gt;"",VLOOKUP(U77,B4:H40,5,FALSE),"")</f>
        <v>7</v>
      </c>
      <c r="AE77" s="194">
        <f>IF(U77&lt;&gt;"",VLOOKUP(U77,B4:J40,9,FALSE),"")</f>
        <v>49</v>
      </c>
      <c r="AF77" s="194">
        <f>AB77</f>
        <v>1</v>
      </c>
      <c r="AG77" s="194">
        <f>IF(U77&lt;&gt;"",RANK(AF77,AF77:AF80),"")</f>
        <v>1</v>
      </c>
      <c r="AH77" s="194">
        <f>IF(U77&lt;&gt;"",SUMPRODUCT((AF77:AF80=AF77)*(AA77:AA80&gt;AA77)),"")</f>
        <v>0</v>
      </c>
      <c r="AI77" s="194">
        <f>IF(U77&lt;&gt;"",SUMPRODUCT((AF77:AF80=AF77)*(AA77:AA80=AA77)*(Y77:Y80&gt;Y77)),"")</f>
        <v>0</v>
      </c>
      <c r="AJ77" s="194">
        <f>IF(U77&lt;&gt;"",SUMPRODUCT((AF77:AF80=AF77)*(AA77:AA80=AA77)*(Y77:Y80=Y77)*(AC77:AC80&gt;AC77)),"")</f>
        <v>0</v>
      </c>
      <c r="AK77" s="194">
        <f>IF(U77&lt;&gt;"",SUMPRODUCT((AF77:AF80=AF77)*(AA77:AA80=AA77)*(Y77:Y80=Y77)*(AC77:AC80=AC77)*(AD77:AD80&gt;AD77)),"")</f>
        <v>0</v>
      </c>
      <c r="AL77" s="194">
        <f>IF(U77&lt;&gt;"",SUMPRODUCT((AF77:AF80=AF77)*(AA77:AA80=AA77)*(Y77:Y80=Y77)*(AC77:AC80=AC77)*(AD77:AD80=AD77)*(AE77:AE80&gt;AE77)),"")</f>
        <v>0</v>
      </c>
      <c r="AM77" s="194">
        <f>IF(U77&lt;&gt;"",SUM(AG77:AL77),"")</f>
        <v>1</v>
      </c>
    </row>
    <row r="78" spans="9:59" x14ac:dyDescent="0.15">
      <c r="I78" s="194">
        <f>SUMPRODUCT((I37:I40=I38)*(H37:H40=H38)*(F37:F40&gt;F38))+1</f>
        <v>1</v>
      </c>
      <c r="T78" s="194">
        <f>IF(U38&lt;&gt;"",SUMPRODUCT((AB37:AB40=AB38)*(AA37:AA40=AA38)*(Y37:Y40=Y38)*(Z37:Z40=Z38)),"")</f>
        <v>2</v>
      </c>
      <c r="U78" s="194" t="str">
        <f t="shared" ref="U78:U80" si="106">IF(AND(T78&lt;&gt;"",T78&gt;1),U38,"")</f>
        <v>Germany</v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1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2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2</v>
      </c>
      <c r="AA78" s="194">
        <f>Y78-Z78+1000</f>
        <v>1000</v>
      </c>
      <c r="AB78" s="194">
        <f t="shared" ref="AB78:AB80" si="107">IF(U78&lt;&gt;"",V78*3+W78*1,"")</f>
        <v>1</v>
      </c>
      <c r="AC78" s="194">
        <f>IF(U78&lt;&gt;"",VLOOKUP(U78,B4:H40,7,FALSE),"")</f>
        <v>1003</v>
      </c>
      <c r="AD78" s="194">
        <f>IF(U78&lt;&gt;"",VLOOKUP(U78,B4:H40,5,FALSE),"")</f>
        <v>6</v>
      </c>
      <c r="AE78" s="194">
        <f>IF(U78&lt;&gt;"",VLOOKUP(U78,B4:J40,9,FALSE),"")</f>
        <v>52</v>
      </c>
      <c r="AF78" s="194">
        <f t="shared" ref="AF78:AF80" si="108">AB78</f>
        <v>1</v>
      </c>
      <c r="AG78" s="194">
        <f>IF(U78&lt;&gt;"",RANK(AF78,AF77:AF80),"")</f>
        <v>1</v>
      </c>
      <c r="AH78" s="194">
        <f>IF(U78&lt;&gt;"",SUMPRODUCT((AF77:AF80=AF78)*(AA77:AA80&gt;AA78)),"")</f>
        <v>0</v>
      </c>
      <c r="AI78" s="194">
        <f>IF(U78&lt;&gt;"",SUMPRODUCT((AF77:AF80=AF78)*(AA77:AA80=AA78)*(Y77:Y80&gt;Y78)),"")</f>
        <v>0</v>
      </c>
      <c r="AJ78" s="194">
        <f>IF(U78&lt;&gt;"",SUMPRODUCT((AF77:AF80=AF78)*(AA77:AA80=AA78)*(Y77:Y80=Y78)*(AC77:AC80&gt;AC78)),"")</f>
        <v>1</v>
      </c>
      <c r="AK78" s="194">
        <f>IF(U78&lt;&gt;"",SUMPRODUCT((AF77:AF80=AF78)*(AA77:AA80=AA78)*(Y77:Y80=Y78)*(AC77:AC80=AC78)*(AD77:AD80&gt;AD78)),"")</f>
        <v>0</v>
      </c>
      <c r="AL78" s="194">
        <f>IF(U78&lt;&gt;"",SUMPRODUCT((AF77:AF80=AF78)*(AA77:AA80=AA78)*(Y77:Y80=Y78)*(AC77:AC80=AC78)*(AD77:AD80=AD78)*(AE77:AE80&gt;AE78)),"")</f>
        <v>0</v>
      </c>
      <c r="AM78" s="194">
        <f>IF(U78&lt;&gt;"",SUM(AG78:AL78),"")</f>
        <v>2</v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Italy</v>
      </c>
    </row>
    <row r="89" spans="3:3" x14ac:dyDescent="0.15">
      <c r="C89" s="194" t="str">
        <f>Matches!B50</f>
        <v>France</v>
      </c>
    </row>
    <row r="90" spans="3:3" x14ac:dyDescent="0.15">
      <c r="C90" s="194" t="str">
        <f>Matches!B51</f>
        <v>Belgium</v>
      </c>
    </row>
    <row r="91" spans="3:3" x14ac:dyDescent="0.15">
      <c r="C91" s="194" t="str">
        <f>Matches!B52</f>
        <v>England</v>
      </c>
    </row>
    <row r="93" spans="3:3" x14ac:dyDescent="0.15">
      <c r="C93" s="194" t="str">
        <f>Matches!B55</f>
        <v>France</v>
      </c>
    </row>
    <row r="94" spans="3:3" x14ac:dyDescent="0.15">
      <c r="C94" s="194" t="str">
        <f>Matches!B56</f>
        <v>Belgium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2021-06-11T11:25:34Z</dcterms:modified>
</cp:coreProperties>
</file>