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321C1F1E-6D07-7243-9F28-93B12DEA8D70}" xr6:coauthVersionLast="4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460" windowWidth="28800" windowHeight="1628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27" i="3"/>
  <c r="DE27" i="3" s="1"/>
  <c r="DD20" i="3"/>
  <c r="DE2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K21" i="3"/>
  <c r="AG19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H21" i="3" l="1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CB21" i="3" l="1"/>
  <c r="CB13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AB59" i="3" s="1"/>
  <c r="AF59" i="3" s="1"/>
  <c r="Y60" i="3"/>
  <c r="Z61" i="3"/>
  <c r="AA61" i="3" s="1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A40" i="3"/>
  <c r="BB40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K66" i="3" l="1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31" i="3" l="1"/>
  <c r="AN26" i="3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W11" i="2" l="1"/>
  <c r="V14" i="2"/>
  <c r="Z11" i="2"/>
  <c r="U11" i="2"/>
  <c r="AB11" i="2" s="1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AB14" i="2" s="1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 l="1"/>
  <c r="AA11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<sst xmlns="http://schemas.openxmlformats.org/spreadsheetml/2006/main" count="590" uniqueCount="144">
  <si>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</si>
  <si>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</si>
  <si>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</si>
  <si>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</si>
  <si>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</si>
  <si>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</si>
  <si>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</si>
  <si>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</si>
  <si>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</si>
  <si>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</si>
  <si>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</si>
  <si>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</si>
  <si>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</si>
  <si>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</si>
  <si>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</si>
  <si>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</si>
  <si>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</si>
  <si>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</si>
  <si>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</si>
  <si>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</si>
  <si>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</si>
  <si>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</si>
  <si>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</si>
  <si>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</si>
  <si>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</si>
  <si>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</si>
  <si>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</si>
  <si>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</si>
  <si>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</si>
  <si>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</si>
  <si>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</si>
  <si>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</si>
  <si>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</si>
  <si>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</si>
  <si>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</si>
  <si>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</si>
  <si>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</si>
  <si>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</si>
  <si>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</si>
  <si>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</si>
  <si>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</si>
  <si>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</si>
  <si>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</si>
  <si>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</si>
  <si>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</si>
  <si>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</si>
  <si>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</si>
  <si>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</si>
  <si>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</si>
  <si>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</si>
  <si>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</si>
  <si>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</si>
  <si>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</si>
  <si>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</si>
  <si>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</si>
  <si>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</si>
  <si>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</si>
  <si>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</si>
  <si>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</si>
  <si>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</si>
  <si>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</si>
  <si>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</si>
  <si>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</si>
  <si>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</si>
  <si>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</si>
  <si>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</si>
  <si>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</si>
  <si>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</si>
  <si>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</si>
  <si>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</si>
  <si>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</si>
  <si>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</si>
  <si>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</si>
  <si>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</si>
  <si>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</si>
  <si>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</si>
  <si>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</si>
  <si>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</si>
  <si>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</si>
  <si>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</si>
  <si>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</si>
  <si>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</si>
  <si>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</si>
  <si>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</si>
  <si>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</si>
  <si>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</si>
  <si>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</si>
  <si>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</si>
  <si>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</si>
  <si>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</si>
  <si>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</si>
  <si>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</si>
  <si>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</si>
  <si>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</si>
  <si>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</si>
  <si>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</si>
  <si>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</si>
  <si>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</si>
  <si>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</si>
  <si>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</si>
  <si>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</si>
  <si>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</si>
  <si>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</si>
  <si>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</si>
  <si>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</si>
  <si>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</si>
  <si>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</si>
  <si>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</si>
  <si>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</si>
  <si>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</si>
  <si>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</si>
  <si>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</si>
  <si>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</si>
  <si>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</si>
  <si>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</si>
  <si>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</si>
  <si>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</si>
  <si>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</si>
  <si>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</si>
  <si>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</si>
  <si>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</si>
  <si>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</si>
  <si>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</si>
  <si>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</si>
  <si>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</si>
  <si>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</si>
  <si>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</si>
  <si>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</si>
  <si>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</si>
  <si>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</si>
  <si>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</si>
  <si>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</si>
  <si>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</si>
  <si>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</si>
  <si>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</si>
  <si>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</si>
  <si>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</si>
  <si>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</si>
  <si>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</si>
  <si>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</si>
  <si>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</si>
  <si>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Daniel Cutajar</t>
  </si>
  <si>
    <t>Mbappe</t>
  </si>
  <si>
    <t>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</si>
</sst>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36" activePane="bottomLeft" state="frozen"/>
      <selection pane="bottomLeft" activeCell="B59" sqref="B59:M59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1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0</v>
      </c>
      <c r="AA11" s="44">
        <f>X11-Z11</f>
        <v>5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2</v>
      </c>
      <c r="G12" s="185">
        <v>0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>Wales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2</v>
      </c>
      <c r="V12" s="53">
        <f>VLOOKUP(P12,'Dummy Table'!B4:D40,3,FALSE)</f>
        <v>0</v>
      </c>
      <c r="W12" s="53">
        <f>VLOOKUP(P12,'Dummy Table'!B4:E40,4,FALSE)</f>
        <v>1</v>
      </c>
      <c r="X12" s="53">
        <f>VLOOKUP(P12,'Dummy Table'!B4:F40,5,FALSE)</f>
        <v>5</v>
      </c>
      <c r="Y12" s="53" t="s">
        <v>45</v>
      </c>
      <c r="Z12" s="53">
        <f>VLOOKUP(P12,'Dummy Table'!B4:G40,6,FALSE)</f>
        <v>2</v>
      </c>
      <c r="AA12" s="53">
        <f>X12-Z12</f>
        <v>3</v>
      </c>
      <c r="AB12" s="53">
        <f>U12*3+V12*1</f>
        <v>6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1</v>
      </c>
      <c r="G13" s="185">
        <v>1</v>
      </c>
      <c r="H13" s="50" t="s">
        <v>9</v>
      </c>
      <c r="I13" s="51"/>
      <c r="J13" s="51"/>
      <c r="K13" s="51"/>
      <c r="L13" s="269"/>
      <c r="M13" s="52" t="str">
        <f t="shared" si="0"/>
        <v/>
      </c>
      <c r="N13" s="31"/>
      <c r="O13" s="121">
        <v>3</v>
      </c>
      <c r="P13" s="273" t="str">
        <f>VLOOKUP(3,'Dummy Table'!A4:B8,2,FALSE)</f>
        <v>Wales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2</v>
      </c>
      <c r="Y13" s="54" t="s">
        <v>45</v>
      </c>
      <c r="Z13" s="54">
        <f>VLOOKUP(P13,'Dummy Table'!B4:G40,6,FALSE)</f>
        <v>3</v>
      </c>
      <c r="AA13" s="54">
        <f>X13-Z13</f>
        <v>-1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Switzerland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8</v>
      </c>
      <c r="AA14" s="55">
        <f>X14-Z14</f>
        <v>-7</v>
      </c>
      <c r="AB14" s="55">
        <f>U14*3+V14*1</f>
        <v>0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69"/>
      <c r="M15" s="52" t="str">
        <f t="shared" si="0"/>
        <v/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1</v>
      </c>
      <c r="H16" s="50" t="s">
        <v>15</v>
      </c>
      <c r="I16" s="51"/>
      <c r="J16" s="51"/>
      <c r="K16" s="51"/>
      <c r="L16" s="269"/>
      <c r="M16" s="52" t="str">
        <f t="shared" si="0"/>
        <v/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9</v>
      </c>
      <c r="Y16" s="57" t="s">
        <v>45</v>
      </c>
      <c r="Z16" s="56">
        <f>VLOOKUP(P16,'Dummy Table'!B4:G40,6,FALSE)</f>
        <v>2</v>
      </c>
      <c r="AA16" s="56">
        <f>X16-Z16</f>
        <v>7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3</v>
      </c>
      <c r="G17" s="185">
        <v>0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23">
        <v>2</v>
      </c>
      <c r="P17" s="245" t="str">
        <f>VLOOKUP(2,'Dummy Table'!A11:B15,2,FALSE)</f>
        <v>Russia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5</v>
      </c>
      <c r="AA17" s="58">
        <f>X17-Z17</f>
        <v>0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2</v>
      </c>
      <c r="G18" s="185">
        <v>2</v>
      </c>
      <c r="H18" s="50" t="s">
        <v>6</v>
      </c>
      <c r="I18" s="51"/>
      <c r="J18" s="51"/>
      <c r="K18" s="51"/>
      <c r="L18" s="269"/>
      <c r="M18" s="52" t="str">
        <f t="shared" si="0"/>
        <v/>
      </c>
      <c r="N18" s="31"/>
      <c r="O18" s="124">
        <v>3</v>
      </c>
      <c r="P18" s="246" t="str">
        <f>VLOOKUP(3,'Dummy Table'!A11:B15,2,FALSE)</f>
        <v>Denmark</v>
      </c>
      <c r="Q18" s="246"/>
      <c r="R18" s="246"/>
      <c r="S18" s="246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2</v>
      </c>
      <c r="W18" s="59">
        <f>VLOOKUP(P18,'Dummy Table'!B4:E40,4,FALSE)</f>
        <v>1</v>
      </c>
      <c r="X18" s="59">
        <f>VLOOKUP(P18,'Dummy Table'!B4:F40,5,FALSE)</f>
        <v>4</v>
      </c>
      <c r="Y18" s="59" t="s">
        <v>45</v>
      </c>
      <c r="Z18" s="59">
        <f>VLOOKUP(P18,'Dummy Table'!B4:G40,6,FALSE)</f>
        <v>6</v>
      </c>
      <c r="AA18" s="59">
        <f>X18-Z18</f>
        <v>-2</v>
      </c>
      <c r="AB18" s="59">
        <f>U18*3+V18*1</f>
        <v>2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3</v>
      </c>
      <c r="G19" s="185">
        <v>1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1</v>
      </c>
      <c r="Y19" s="55" t="s">
        <v>45</v>
      </c>
      <c r="Z19" s="55">
        <f>VLOOKUP(P19,'Dummy Table'!B4:G40,6,FALSE)</f>
        <v>6</v>
      </c>
      <c r="AA19" s="55">
        <f>X19-Z19</f>
        <v>-5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1</v>
      </c>
      <c r="G20" s="185">
        <v>1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4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9</v>
      </c>
      <c r="Y21" s="61" t="s">
        <v>45</v>
      </c>
      <c r="Z21" s="60">
        <f>VLOOKUP(P21,'Dummy Table'!B4:G40,6,FALSE)</f>
        <v>1</v>
      </c>
      <c r="AA21" s="60">
        <f>X21-Z21</f>
        <v>8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2</v>
      </c>
      <c r="H22" s="66" t="s">
        <v>11</v>
      </c>
      <c r="I22" s="67"/>
      <c r="J22" s="67"/>
      <c r="K22" s="68"/>
      <c r="L22" s="270"/>
      <c r="M22" s="69" t="str">
        <f t="shared" si="0"/>
        <v/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1</v>
      </c>
      <c r="W22" s="70">
        <f>VLOOKUP(P22,'Dummy Table'!B4:E40,4,FALSE)</f>
        <v>1</v>
      </c>
      <c r="X22" s="70">
        <f>VLOOKUP(P22,'Dummy Table'!B4:F40,5,FALSE)</f>
        <v>3</v>
      </c>
      <c r="Y22" s="70" t="s">
        <v>45</v>
      </c>
      <c r="Z22" s="70">
        <f>VLOOKUP(P22,'Dummy Table'!B4:G40,6,FALSE)</f>
        <v>5</v>
      </c>
      <c r="AA22" s="70">
        <f>X22-Z22</f>
        <v>-2</v>
      </c>
      <c r="AB22" s="70">
        <f>U22*3+V22*1</f>
        <v>4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2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0</v>
      </c>
      <c r="V23" s="78">
        <f>VLOOKUP(P23,'Dummy Table'!B4:D40,3,FALSE)</f>
        <v>2</v>
      </c>
      <c r="W23" s="78">
        <f>VLOOKUP(P23,'Dummy Table'!B4:E40,4,FALSE)</f>
        <v>1</v>
      </c>
      <c r="X23" s="78">
        <f>VLOOKUP(P23,'Dummy Table'!B4:F40,5,FALSE)</f>
        <v>2</v>
      </c>
      <c r="Y23" s="78" t="s">
        <v>45</v>
      </c>
      <c r="Z23" s="78">
        <f>VLOOKUP(P23,'Dummy Table'!B4:G40,6,FALSE)</f>
        <v>4</v>
      </c>
      <c r="AA23" s="78">
        <f>X23-Z23</f>
        <v>-2</v>
      </c>
      <c r="AB23" s="78">
        <f>U23*3+V23*1</f>
        <v>2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0</v>
      </c>
      <c r="H24" s="83" t="s">
        <v>26</v>
      </c>
      <c r="I24" s="84"/>
      <c r="J24" s="84"/>
      <c r="K24" s="84"/>
      <c r="L24" s="249"/>
      <c r="M24" s="85" t="str">
        <f t="shared" si="0"/>
        <v>Turkey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1</v>
      </c>
      <c r="W24" s="55">
        <f>VLOOKUP(P24,'Dummy Table'!B4:E40,4,FALSE)</f>
        <v>2</v>
      </c>
      <c r="X24" s="55">
        <f>VLOOKUP(P24,'Dummy Table'!B4:F40,5,FALSE)</f>
        <v>3</v>
      </c>
      <c r="Y24" s="55" t="s">
        <v>45</v>
      </c>
      <c r="Z24" s="55">
        <f>VLOOKUP(P24,'Dummy Table'!B4:G40,6,FALSE)</f>
        <v>7</v>
      </c>
      <c r="AA24" s="55">
        <f>X24-Z24</f>
        <v>-4</v>
      </c>
      <c r="AB24" s="55">
        <f>U24*3+V24*1</f>
        <v>1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3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1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2</v>
      </c>
      <c r="AA26" s="86">
        <f>X26-Z26</f>
        <v>4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3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2</v>
      </c>
      <c r="W27" s="88">
        <f>VLOOKUP(P27,'Dummy Table'!B4:E40,4,FALSE)</f>
        <v>0</v>
      </c>
      <c r="X27" s="88">
        <f>VLOOKUP(P27,'Dummy Table'!B4:F40,5,FALSE)</f>
        <v>5</v>
      </c>
      <c r="Y27" s="88" t="s">
        <v>45</v>
      </c>
      <c r="Z27" s="88">
        <f>VLOOKUP(P27,'Dummy Table'!B4:G40,6,FALSE)</f>
        <v>3</v>
      </c>
      <c r="AA27" s="88">
        <f>X27-Z27</f>
        <v>2</v>
      </c>
      <c r="AB27" s="88">
        <f>U27*3+V27*1</f>
        <v>5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2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5</v>
      </c>
      <c r="AA28" s="89">
        <f>X28-Z28</f>
        <v>-2</v>
      </c>
      <c r="AB28" s="89">
        <f>U28*3+V28*1</f>
        <v>2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2</v>
      </c>
      <c r="G29" s="185">
        <v>0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Czech Republic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4</v>
      </c>
      <c r="Y29" s="55" t="s">
        <v>45</v>
      </c>
      <c r="Z29" s="55">
        <f>VLOOKUP(P29,'Dummy Table'!B4:G40,6,FALSE)</f>
        <v>8</v>
      </c>
      <c r="AA29" s="55">
        <f>X29-Z29</f>
        <v>-4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3</v>
      </c>
      <c r="G30" s="185">
        <v>1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2</v>
      </c>
      <c r="G31" s="185">
        <v>0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7</v>
      </c>
      <c r="Y31" s="91" t="s">
        <v>45</v>
      </c>
      <c r="Z31" s="90">
        <f>VLOOKUP(P31,'Dummy Table'!B4:G40,6,FALSE)</f>
        <v>2</v>
      </c>
      <c r="AA31" s="90">
        <f>X31-Z31</f>
        <v>5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Sweden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3</v>
      </c>
      <c r="Y32" s="92" t="s">
        <v>45</v>
      </c>
      <c r="Z32" s="92">
        <f>VLOOKUP(P32,'Dummy Table'!B4:G40,6,FALSE)</f>
        <v>1</v>
      </c>
      <c r="AA32" s="92">
        <f>X32-Z32</f>
        <v>2</v>
      </c>
      <c r="AB32" s="92">
        <f>U32*3+V32*1</f>
        <v>5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3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Poland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4</v>
      </c>
      <c r="Y33" s="93" t="s">
        <v>45</v>
      </c>
      <c r="Z33" s="93">
        <f>VLOOKUP(P33,'Dummy Table'!B4:G40,6,FALSE)</f>
        <v>4</v>
      </c>
      <c r="AA33" s="93">
        <f>X33-Z33</f>
        <v>0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3</v>
      </c>
      <c r="G34" s="186">
        <v>1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1</v>
      </c>
      <c r="Y34" s="55" t="s">
        <v>45</v>
      </c>
      <c r="Z34" s="55">
        <f>VLOOKUP(P34,'Dummy Table'!B4:G40,6,FALSE)</f>
        <v>8</v>
      </c>
      <c r="AA34" s="55">
        <f>X34-Z34</f>
        <v>-7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3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1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Germany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9</v>
      </c>
      <c r="Y36" s="104" t="s">
        <v>45</v>
      </c>
      <c r="Z36" s="103">
        <f>VLOOKUP(P36,'Dummy Table'!B4:G40,6,FALSE)</f>
        <v>3</v>
      </c>
      <c r="AA36" s="103">
        <f>X36-Z36</f>
        <v>6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4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France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8</v>
      </c>
      <c r="Y37" s="105" t="s">
        <v>45</v>
      </c>
      <c r="Z37" s="105">
        <f>VLOOKUP(P37,'Dummy Table'!B4:G40,6,FALSE)</f>
        <v>3</v>
      </c>
      <c r="AA37" s="105">
        <f>X37-Z37</f>
        <v>5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/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6</v>
      </c>
      <c r="Y38" s="106" t="s">
        <v>45</v>
      </c>
      <c r="Z38" s="106">
        <f>VLOOKUP(P38,'Dummy Table'!B4:G40,6,FALSE)</f>
        <v>6</v>
      </c>
      <c r="AA38" s="106">
        <f>X38-Z38</f>
        <v>0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2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/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12</v>
      </c>
      <c r="AA39" s="55">
        <f>X39-Z39</f>
        <v>-11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1</v>
      </c>
      <c r="G41" s="185">
        <v>1</v>
      </c>
      <c r="H41" s="50" t="s">
        <v>19</v>
      </c>
      <c r="I41" s="51"/>
      <c r="J41" s="51"/>
      <c r="K41" s="51"/>
      <c r="L41" s="269"/>
      <c r="M41" s="52" t="str">
        <f t="shared" si="0"/>
        <v/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3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0</v>
      </c>
      <c r="G43" s="185">
        <v>0</v>
      </c>
      <c r="H43" s="50" t="s">
        <v>16</v>
      </c>
      <c r="I43" s="51"/>
      <c r="J43" s="51"/>
      <c r="K43" s="51"/>
      <c r="L43" s="269"/>
      <c r="M43" s="52" t="str">
        <f t="shared" si="0"/>
        <v/>
      </c>
      <c r="N43" s="31"/>
      <c r="O43" s="139">
        <v>1</v>
      </c>
      <c r="P43" s="280" t="str">
        <f>INDEX('Dummy Table'!DH3:DH8,MATCH(Matches!O43,'Dummy Table'!DU3:DU8,0),0)</f>
        <v>Poland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4</v>
      </c>
      <c r="Y43" s="111" t="s">
        <v>45</v>
      </c>
      <c r="Z43" s="111">
        <f>VLOOKUP(P43,P11:AB39,11,FALSE)</f>
        <v>4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E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Portugal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6</v>
      </c>
      <c r="Y44" s="111" t="s">
        <v>45</v>
      </c>
      <c r="Z44" s="111">
        <f>VLOOKUP(P44,P11:AB39,11,FALSE)</f>
        <v>6</v>
      </c>
      <c r="AA44" s="111">
        <f>VLOOKUP(P44,P11:AB39,12,FALSE)</f>
        <v>0</v>
      </c>
      <c r="AB44" s="111">
        <f>VLOOKUP(P44,P11:AB39,13,FALSE)</f>
        <v>3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>France</v>
      </c>
      <c r="N45" s="31"/>
      <c r="O45" s="139">
        <v>3</v>
      </c>
      <c r="P45" s="280" t="str">
        <f>INDEX('Dummy Table'!DH3:DH8,MATCH(Matches!O45,'Dummy Table'!DU3:DU8,0),0)</f>
        <v>Wales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2</v>
      </c>
      <c r="Y45" s="111" t="s">
        <v>45</v>
      </c>
      <c r="Z45" s="111">
        <f>VLOOKUP(P45,P11:AB39,11,FALSE)</f>
        <v>3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A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4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Denmark</v>
      </c>
      <c r="Q46" s="280"/>
      <c r="R46" s="280"/>
      <c r="S46" s="280"/>
      <c r="T46" s="111">
        <f>VLOOKUP(P46,P11:AB39,5,FALSE)</f>
        <v>3</v>
      </c>
      <c r="U46" s="111">
        <f>VLOOKUP(P46,P11:AB39,6,FALSE)</f>
        <v>0</v>
      </c>
      <c r="V46" s="111">
        <f>VLOOKUP(P46,P11:AB39,7,FALSE)</f>
        <v>2</v>
      </c>
      <c r="W46" s="111">
        <f>VLOOKUP(P46,P11:AB39,8,FALSE)</f>
        <v>1</v>
      </c>
      <c r="X46" s="111">
        <f>VLOOKUP(P46,P11:AB39,9,FALSE)</f>
        <v>4</v>
      </c>
      <c r="Y46" s="111" t="s">
        <v>45</v>
      </c>
      <c r="Z46" s="111">
        <f>VLOOKUP(P46,P11:AB39,11,FALSE)</f>
        <v>6</v>
      </c>
      <c r="AA46" s="111">
        <f>VLOOKUP(P46,P11:AB39,12,FALSE)</f>
        <v>-2</v>
      </c>
      <c r="AB46" s="111">
        <f>VLOOKUP(P46,P11:AB39,13,FALSE)</f>
        <v>2</v>
      </c>
      <c r="AC46" s="140" t="str">
        <f>INDEX('Dummy Table'!DV3:DV8,MATCH(Matches!O46,'Dummy Table'!DU3:DU8,0),0)</f>
        <v>B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Scotland</v>
      </c>
      <c r="Q47" s="281"/>
      <c r="R47" s="281"/>
      <c r="S47" s="281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3</v>
      </c>
      <c r="Y47" s="112" t="s">
        <v>45</v>
      </c>
      <c r="Z47" s="112">
        <f>VLOOKUP(P47,P11:AB39,11,FALSE)</f>
        <v>5</v>
      </c>
      <c r="AA47" s="112">
        <f>VLOOKUP(P47,P11:AB39,12,FALSE)</f>
        <v>-2</v>
      </c>
      <c r="AB47" s="112">
        <f>VLOOKUP(P47,P11:AB39,13,FALSE)</f>
        <v>2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Austria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2</v>
      </c>
      <c r="Y48" s="144" t="s">
        <v>45</v>
      </c>
      <c r="Z48" s="144">
        <f>VLOOKUP(P48,P11:AB39,11,FALSE)</f>
        <v>4</v>
      </c>
      <c r="AA48" s="144">
        <f>VLOOKUP(P48,P11:AB39,12,FALSE)</f>
        <v>-2</v>
      </c>
      <c r="AB48" s="144">
        <f>VLOOKUP(P48,P11:AB39,13,FALSE)</f>
        <v>2</v>
      </c>
      <c r="AC48" s="145" t="str">
        <f>INDEX('Dummy Table'!DV3:DV8,MATCH(Matches!O48,'Dummy Table'!DU3:DU8,0),0)</f>
        <v>C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13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11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4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4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143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Daniel Cutajar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0-1</v>
      </c>
    </row>
    <row r="4" spans="1:1" x14ac:dyDescent="0.2">
      <c r="A4" s="190" t="str">
        <f>TEXT(Matches!F12,"#0")&amp;"-"&amp;TEXT(Matches!G12,"#0")</f>
        <v>2-0</v>
      </c>
    </row>
    <row r="5" spans="1:1" x14ac:dyDescent="0.2">
      <c r="A5" s="190" t="str">
        <f>TEXT(Matches!F13,"#0")&amp;"-"&amp;TEXT(Matches!G13,"#0")</f>
        <v>1-1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1-1</v>
      </c>
    </row>
    <row r="8" spans="1:1" x14ac:dyDescent="0.2">
      <c r="A8" s="190" t="str">
        <f>TEXT(Matches!F16,"#0")&amp;"-"&amp;TEXT(Matches!G16,"#0")</f>
        <v>1-1</v>
      </c>
    </row>
    <row r="9" spans="1:1" x14ac:dyDescent="0.2">
      <c r="A9" s="190" t="str">
        <f>TEXT(Matches!F17,"#0")&amp;"-"&amp;TEXT(Matches!G17,"#0")</f>
        <v>3-0</v>
      </c>
    </row>
    <row r="10" spans="1:1" x14ac:dyDescent="0.2">
      <c r="A10" s="190" t="str">
        <f>TEXT(Matches!F18,"#0")&amp;"-"&amp;TEXT(Matches!G18,"#0")</f>
        <v>2-2</v>
      </c>
    </row>
    <row r="11" spans="1:1" x14ac:dyDescent="0.2">
      <c r="A11" s="190" t="str">
        <f>TEXT(Matches!F19,"#0")&amp;"-"&amp;TEXT(Matches!G19,"#0")</f>
        <v>3-1</v>
      </c>
    </row>
    <row r="12" spans="1:1" x14ac:dyDescent="0.2">
      <c r="A12" s="190" t="str">
        <f>TEXT(Matches!F20,"#0")&amp;"-"&amp;TEXT(Matches!G20,"#0")</f>
        <v>1-1</v>
      </c>
    </row>
    <row r="13" spans="1:1" x14ac:dyDescent="0.2">
      <c r="A13" s="190" t="str">
        <f>TEXT(Matches!F21,"#0")&amp;"-"&amp;TEXT(Matches!G21,"#0")</f>
        <v>1-4</v>
      </c>
    </row>
    <row r="14" spans="1:1" x14ac:dyDescent="0.2">
      <c r="A14" s="190" t="str">
        <f>TEXT(Matches!F22,"#0")&amp;"-"&amp;TEXT(Matches!G22,"#0")</f>
        <v>2-2</v>
      </c>
    </row>
    <row r="15" spans="1:1" x14ac:dyDescent="0.2">
      <c r="A15" s="190" t="str">
        <f>TEXT(Matches!F23,"#0")&amp;"-"&amp;TEXT(Matches!G23,"#0")</f>
        <v>0-2</v>
      </c>
    </row>
    <row r="16" spans="1:1" x14ac:dyDescent="0.2">
      <c r="A16" s="190" t="str">
        <f>TEXT(Matches!F24,"#0")&amp;"-"&amp;TEXT(Matches!G24,"#0")</f>
        <v>2-0</v>
      </c>
    </row>
    <row r="17" spans="1:1" x14ac:dyDescent="0.2">
      <c r="A17" s="190" t="str">
        <f>TEXT(Matches!F25,"#0")&amp;"-"&amp;TEXT(Matches!G25,"#0")</f>
        <v>3-0</v>
      </c>
    </row>
    <row r="18" spans="1:1" x14ac:dyDescent="0.2">
      <c r="A18" s="190" t="str">
        <f>TEXT(Matches!F26,"#0")&amp;"-"&amp;TEXT(Matches!G26,"#0")</f>
        <v>2-1</v>
      </c>
    </row>
    <row r="19" spans="1:1" x14ac:dyDescent="0.2">
      <c r="A19" s="190" t="str">
        <f>TEXT(Matches!F27,"#0")&amp;"-"&amp;TEXT(Matches!G27,"#0")</f>
        <v>1-3</v>
      </c>
    </row>
    <row r="20" spans="1:1" x14ac:dyDescent="0.2">
      <c r="A20" s="190" t="str">
        <f>TEXT(Matches!F28,"#0")&amp;"-"&amp;TEXT(Matches!G28,"#0")</f>
        <v>2-0</v>
      </c>
    </row>
    <row r="21" spans="1:1" x14ac:dyDescent="0.2">
      <c r="A21" s="190" t="str">
        <f>TEXT(Matches!F29,"#0")&amp;"-"&amp;TEXT(Matches!G29,"#0")</f>
        <v>2-0</v>
      </c>
    </row>
    <row r="22" spans="1:1" x14ac:dyDescent="0.2">
      <c r="A22" s="190" t="str">
        <f>TEXT(Matches!F30,"#0")&amp;"-"&amp;TEXT(Matches!G30,"#0")</f>
        <v>3-1</v>
      </c>
    </row>
    <row r="23" spans="1:1" x14ac:dyDescent="0.2">
      <c r="A23" s="190" t="str">
        <f>TEXT(Matches!F31,"#0")&amp;"-"&amp;TEXT(Matches!G31,"#0")</f>
        <v>2-0</v>
      </c>
    </row>
    <row r="24" spans="1:1" x14ac:dyDescent="0.2">
      <c r="A24" s="190" t="str">
        <f>TEXT(Matches!F32,"#0")&amp;"-"&amp;TEXT(Matches!G32,"#0")</f>
        <v>0-4</v>
      </c>
    </row>
    <row r="25" spans="1:1" x14ac:dyDescent="0.2">
      <c r="A25" s="190" t="str">
        <f>TEXT(Matches!F33,"#0")&amp;"-"&amp;TEXT(Matches!G33,"#0")</f>
        <v>1-3</v>
      </c>
    </row>
    <row r="26" spans="1:1" x14ac:dyDescent="0.2">
      <c r="A26" s="190" t="str">
        <f>TEXT(Matches!F34,"#0")&amp;"-"&amp;TEXT(Matches!G34,"#0")</f>
        <v>3-1</v>
      </c>
    </row>
    <row r="27" spans="1:1" x14ac:dyDescent="0.2">
      <c r="A27" s="190" t="str">
        <f>TEXT(Matches!F35,"#0")&amp;"-"&amp;TEXT(Matches!G35,"#0")</f>
        <v>1-3</v>
      </c>
    </row>
    <row r="28" spans="1:1" x14ac:dyDescent="0.2">
      <c r="A28" s="190" t="str">
        <f>TEXT(Matches!F36,"#0")&amp;"-"&amp;TEXT(Matches!G36,"#0")</f>
        <v>1-0</v>
      </c>
    </row>
    <row r="29" spans="1:1" x14ac:dyDescent="0.2">
      <c r="A29" s="190" t="str">
        <f>TEXT(Matches!F37,"#0")&amp;"-"&amp;TEXT(Matches!G37,"#0")</f>
        <v>1-4</v>
      </c>
    </row>
    <row r="30" spans="1:1" x14ac:dyDescent="0.2">
      <c r="A30" s="190" t="str">
        <f>TEXT(Matches!F38,"#0")&amp;"-"&amp;TEXT(Matches!G38,"#0")</f>
        <v>1-1</v>
      </c>
    </row>
    <row r="31" spans="1:1" x14ac:dyDescent="0.2">
      <c r="A31" s="190" t="str">
        <f>TEXT(Matches!F39,"#0")&amp;"-"&amp;TEXT(Matches!G39,"#0")</f>
        <v>2-2</v>
      </c>
    </row>
    <row r="32" spans="1:1" x14ac:dyDescent="0.2">
      <c r="A32" s="190" t="str">
        <f>TEXT(Matches!F40,"#0")&amp;"-"&amp;TEXT(Matches!G40,"#0")</f>
        <v>0-3</v>
      </c>
    </row>
    <row r="33" spans="1:1" x14ac:dyDescent="0.2">
      <c r="A33" s="190" t="str">
        <f>TEXT(Matches!F41,"#0")&amp;"-"&amp;TEXT(Matches!G41,"#0")</f>
        <v>1-1</v>
      </c>
    </row>
    <row r="34" spans="1:1" x14ac:dyDescent="0.2">
      <c r="A34" s="190" t="str">
        <f>TEXT(Matches!F42,"#0")&amp;"-"&amp;TEXT(Matches!G42,"#0")</f>
        <v>1-3</v>
      </c>
    </row>
    <row r="35" spans="1:1" x14ac:dyDescent="0.2">
      <c r="A35" s="190" t="str">
        <f>TEXT(Matches!F43,"#0")&amp;"-"&amp;TEXT(Matches!G43,"#0")</f>
        <v>0-0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4-0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Russia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Sweden</v>
      </c>
    </row>
    <row r="50" spans="1:1" x14ac:dyDescent="0.2">
      <c r="A50" s="190" t="str">
        <f>Matches!P36</f>
        <v>Germany</v>
      </c>
    </row>
    <row r="51" spans="1:1" x14ac:dyDescent="0.2">
      <c r="A51" s="190" t="str">
        <f>Matches!P37</f>
        <v>France</v>
      </c>
    </row>
    <row r="52" spans="1:1" x14ac:dyDescent="0.2">
      <c r="A52" s="190" t="str">
        <f>Matches!P43</f>
        <v>Poland</v>
      </c>
    </row>
    <row r="53" spans="1:1" x14ac:dyDescent="0.2">
      <c r="A53" s="190" t="str">
        <f>Matches!P44</f>
        <v>Portugal</v>
      </c>
    </row>
    <row r="54" spans="1:1" x14ac:dyDescent="0.2">
      <c r="A54" s="190" t="str">
        <f>Matches!P45</f>
        <v>Wales</v>
      </c>
    </row>
    <row r="55" spans="1:1" x14ac:dyDescent="0.2">
      <c r="A55" s="190" t="str">
        <f>Matches!P46</f>
        <v>Denmark</v>
      </c>
    </row>
    <row r="56" spans="1:1" x14ac:dyDescent="0.2">
      <c r="A56" s="191" t="s">
        <v>55</v>
      </c>
    </row>
    <row r="57" spans="1:1" x14ac:dyDescent="0.2">
      <c r="A57" s="190" t="str">
        <f>Matches!B49</f>
        <v>France</v>
      </c>
    </row>
    <row r="58" spans="1:1" x14ac:dyDescent="0.2">
      <c r="A58" s="190" t="str">
        <f>Matches!B50</f>
        <v>Italy</v>
      </c>
    </row>
    <row r="59" spans="1:1" x14ac:dyDescent="0.2">
      <c r="A59" s="190" t="str">
        <f>Matches!B51</f>
        <v>Germany</v>
      </c>
    </row>
    <row r="60" spans="1:1" x14ac:dyDescent="0.2">
      <c r="A60" s="190" t="str">
        <f>Matches!B52</f>
        <v>Belgium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Belgium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Lukaku</v>
      </c>
    </row>
    <row r="69" spans="1:1" x14ac:dyDescent="0.2">
      <c r="A69" s="190" t="str">
        <f>Matches!M64</f>
        <v>Mbappe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Wales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2</v>
      </c>
      <c r="DM3" s="193">
        <f>Matches!Z13</f>
        <v>3</v>
      </c>
      <c r="DN3" s="193">
        <f>Matches!AA13</f>
        <v>-1</v>
      </c>
      <c r="DO3" s="193">
        <f>Matches!AB13</f>
        <v>3</v>
      </c>
      <c r="DP3" s="21">
        <f>VLOOKUP(DH3,B4:J40,9,FALSE)</f>
        <v>37</v>
      </c>
      <c r="DQ3" s="21">
        <f>RANK(DO3,DO3:DO8)</f>
        <v>2</v>
      </c>
      <c r="DR3" s="21">
        <f>SUMPRODUCT((DQ3:DQ8=DQ3)*(DN3:DN8&gt;DN3))</f>
        <v>1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2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1</v>
      </c>
      <c r="F4" s="21">
        <f>SUMIF(CZ3:CZ60,B4,DA3:DA60)+SUMIF(DC3:DC60,B4,DB3:DB60)</f>
        <v>5</v>
      </c>
      <c r="G4" s="21">
        <f>SUMIF(DC3:DC60,B4,DA3:DA60)+SUMIF(CZ3:CZ60,B4,DB3:DB60)</f>
        <v>2</v>
      </c>
      <c r="H4" s="21">
        <f>F4-G4+1000</f>
        <v>1003</v>
      </c>
      <c r="I4" s="21">
        <f>C4*3+D4*1</f>
        <v>6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2</v>
      </c>
      <c r="DB4" s="21">
        <f>IF(AND(Matches!G12&lt;&gt;"",Matches!F12&lt;&gt;""),Matches!G12,0)</f>
        <v>0</v>
      </c>
      <c r="DC4" s="21" t="str">
        <f>Matches!H12</f>
        <v>Switzerland</v>
      </c>
      <c r="DD4" s="21" t="str">
        <f>IF(AND(Matches!F12&lt;&gt;"",Matches!G12&lt;&gt;""),IF(DA4&gt;DB4,"W",IF(DA4=DB4,"D","L")),"")</f>
        <v>W</v>
      </c>
      <c r="DE4" s="21" t="str">
        <f t="shared" ref="DE4:DE38" si="0">IF(DD4&lt;&gt;"",IF(DD4="W","L",IF(DD4="L","W","D")),"")</f>
        <v>L</v>
      </c>
      <c r="DF4" s="21"/>
      <c r="DG4" s="21"/>
      <c r="DH4" s="21" t="str">
        <f>Matches!P18</f>
        <v>Denmark</v>
      </c>
      <c r="DI4" s="193">
        <f>Matches!U18</f>
        <v>0</v>
      </c>
      <c r="DJ4" s="193">
        <f>Matches!V18</f>
        <v>2</v>
      </c>
      <c r="DK4" s="193">
        <f>Matches!W18</f>
        <v>1</v>
      </c>
      <c r="DL4" s="193">
        <f>Matches!X18</f>
        <v>4</v>
      </c>
      <c r="DM4" s="193">
        <f>Matches!Z18</f>
        <v>6</v>
      </c>
      <c r="DN4" s="193">
        <f>Matches!AA18</f>
        <v>-2</v>
      </c>
      <c r="DO4" s="193">
        <f>Matches!AB18</f>
        <v>2</v>
      </c>
      <c r="DP4" s="21">
        <f>VLOOKUP(DH4,B4:J40,9,FALSE)</f>
        <v>41</v>
      </c>
      <c r="DQ4" s="21">
        <f>RANK(DO4,DO3:DO8)</f>
        <v>4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4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0</v>
      </c>
      <c r="H5" s="21">
        <f t="shared" ref="H5:H7" si="2">F5-G5+1000</f>
        <v>1005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1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D</v>
      </c>
      <c r="DE5" s="21" t="str">
        <f t="shared" si="0"/>
        <v>D</v>
      </c>
      <c r="DF5" s="21"/>
      <c r="DG5" s="21"/>
      <c r="DH5" s="21" t="str">
        <f>Matches!P23</f>
        <v>Austria</v>
      </c>
      <c r="DI5" s="193">
        <f>Matches!U23</f>
        <v>0</v>
      </c>
      <c r="DJ5" s="193">
        <f>Matches!V23</f>
        <v>2</v>
      </c>
      <c r="DK5" s="193">
        <f>Matches!W23</f>
        <v>1</v>
      </c>
      <c r="DL5" s="193">
        <f>Matches!X23</f>
        <v>2</v>
      </c>
      <c r="DM5" s="193">
        <f>Matches!Z23</f>
        <v>4</v>
      </c>
      <c r="DN5" s="193">
        <f>Matches!AA23</f>
        <v>-2</v>
      </c>
      <c r="DO5" s="193">
        <f>Matches!AB23</f>
        <v>2</v>
      </c>
      <c r="DP5" s="21">
        <f>VLOOKUP(DH5,B4:J40,9,FALSE)</f>
        <v>40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2</v>
      </c>
      <c r="DT5" s="21">
        <f>SUMPRODUCT((DQ3:DQ8=DQ5)*(DN3:DN8=DN5)*(DL3:DL8=DL5)*(DP3:DP8&gt;DP5))</f>
        <v>0</v>
      </c>
      <c r="DU5" s="21">
        <f t="shared" si="1"/>
        <v>6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3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2</v>
      </c>
      <c r="F6" s="21">
        <f>SUMIF(CZ3:CZ60,B6,DA3:DA60)+SUMIF(DC3:DC60,B6,DB3:DB60)</f>
        <v>2</v>
      </c>
      <c r="G6" s="21">
        <f>SUMIF(DC3:DC60,B6,DA3:DA60)+SUMIF(CZ3:CZ60,B6,DB3:DB60)</f>
        <v>3</v>
      </c>
      <c r="H6" s="21">
        <f t="shared" si="2"/>
        <v>999</v>
      </c>
      <c r="I6" s="21">
        <f t="shared" si="3"/>
        <v>3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Wales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0</v>
      </c>
      <c r="DJ6" s="193">
        <f>Matches!V28</f>
        <v>2</v>
      </c>
      <c r="DK6" s="193">
        <f>Matches!W28</f>
        <v>1</v>
      </c>
      <c r="DL6" s="193">
        <f>Matches!X28</f>
        <v>3</v>
      </c>
      <c r="DM6" s="193">
        <f>Matches!Z28</f>
        <v>5</v>
      </c>
      <c r="DN6" s="193">
        <f>Matches!AA28</f>
        <v>-2</v>
      </c>
      <c r="DO6" s="193">
        <f>Matches!AB28</f>
        <v>2</v>
      </c>
      <c r="DP6" s="21">
        <f>VLOOKUP(DH6,B4:J40,9,FALSE)</f>
        <v>27</v>
      </c>
      <c r="DQ6" s="21">
        <f>RANK(DO6,DO3:DO8)</f>
        <v>4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0</v>
      </c>
      <c r="E7" s="21">
        <f>SUMPRODUCT((CZ3:CZ42=B7)*(DD3:DD42="L"))+SUMPRODUCT((DC3:DC42=B7)*(DE3:DE42="L"))</f>
        <v>3</v>
      </c>
      <c r="F7" s="21">
        <f>SUMIF(CZ3:CZ60,B7,DA3:DA60)+SUMIF(DC3:DC60,B7,DB3:DB60)</f>
        <v>1</v>
      </c>
      <c r="G7" s="21">
        <f>SUMIF(DC3:DC60,B7,DA3:DA60)+SUMIF(CZ3:CZ60,B7,DB3:DB60)</f>
        <v>8</v>
      </c>
      <c r="H7" s="21">
        <f t="shared" si="2"/>
        <v>993</v>
      </c>
      <c r="I7" s="21">
        <f t="shared" si="3"/>
        <v>0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Poland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4</v>
      </c>
      <c r="DM7" s="193">
        <f>Matches!Z33</f>
        <v>4</v>
      </c>
      <c r="DN7" s="193">
        <f>Matches!AA33</f>
        <v>0</v>
      </c>
      <c r="DO7" s="193">
        <f>Matches!AB33</f>
        <v>4</v>
      </c>
      <c r="DP7" s="21">
        <f>VLOOKUP(DH7,B4:J40,9,FALSE)</f>
        <v>48</v>
      </c>
      <c r="DQ7" s="21">
        <f>RANK(DO7,DO3:DO8)</f>
        <v>1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1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D</v>
      </c>
      <c r="DE8" s="21" t="str">
        <f t="shared" si="0"/>
        <v>D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6</v>
      </c>
      <c r="DM8" s="193">
        <f>Matches!Z38</f>
        <v>6</v>
      </c>
      <c r="DN8" s="193">
        <f>Matches!AA38</f>
        <v>0</v>
      </c>
      <c r="DO8" s="193">
        <f>Matches!AB38</f>
        <v>3</v>
      </c>
      <c r="DP8" s="21">
        <f>VLOOKUP(DH8,B4:J40,9,FALSE)</f>
        <v>43</v>
      </c>
      <c r="DQ8" s="21">
        <f>RANK(DO8,DO3:DO8)</f>
        <v>2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2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9</v>
      </c>
      <c r="G11" s="21">
        <f>SUMIF(DC3:DC60,B11,DA3:DA60)+SUMIF(CZ3:CZ60,B11,DB3:DB60)</f>
        <v>2</v>
      </c>
      <c r="H11" s="21">
        <f t="shared" ref="H11:H14" si="13">F11-G11+1000</f>
        <v>1007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3</v>
      </c>
      <c r="DB11" s="21">
        <f>IF(AND(Matches!G19&lt;&gt;"",Matches!F19&lt;&gt;""),Matches!G19,0)</f>
        <v>1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2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5</v>
      </c>
      <c r="G12" s="21">
        <f>SUMIF(DC3:DC60,B12,DA3:DA60)+SUMIF(CZ3:CZ60,B12,DB3:DB60)</f>
        <v>5</v>
      </c>
      <c r="H12" s="21">
        <f t="shared" si="13"/>
        <v>1000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2</v>
      </c>
      <c r="N12" s="21" t="str">
        <f>INDEX(B11:B15,MATCH(2,M11:M15,0),0)</f>
        <v>Russia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Russia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1</v>
      </c>
      <c r="DB12" s="21">
        <f>IF(AND(Matches!G20&lt;&gt;"",Matches!F20&lt;&gt;""),Matches!G20,0)</f>
        <v>1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E</v>
      </c>
      <c r="DR12" s="199" t="str">
        <f>Matches!AC44</f>
        <v>F</v>
      </c>
      <c r="DS12" s="199" t="str">
        <f>Matches!AC45</f>
        <v>A</v>
      </c>
      <c r="DT12" s="199" t="str">
        <f>Matches!AC46</f>
        <v>B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3</v>
      </c>
      <c r="B13" s="21" t="str">
        <f>Matches!AH16</f>
        <v>Denmark</v>
      </c>
      <c r="C13" s="21">
        <f>SUMPRODUCT((CZ3:CZ42=B13)*(DD3:DD42="W"))+SUMPRODUCT((DC3:DC42=B13)*(DE3:DE42="W"))</f>
        <v>0</v>
      </c>
      <c r="D13" s="21">
        <f>SUMPRODUCT((CZ3:CZ42=B13)*(DD3:DD42="D"))+SUMPRODUCT((DC3:DC42=B13)*(DE3:DE42="D"))</f>
        <v>2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6</v>
      </c>
      <c r="H13" s="21">
        <f t="shared" si="13"/>
        <v>998</v>
      </c>
      <c r="I13" s="21">
        <f t="shared" si="14"/>
        <v>2</v>
      </c>
      <c r="J13" s="21">
        <v>41</v>
      </c>
      <c r="K13" s="21">
        <f>IF(COUNTIF(I11:I15,4)&lt;&gt;4,RANK(I13,I11:I15),I53)</f>
        <v>3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Denmark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4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0</v>
      </c>
      <c r="DS13" s="199">
        <f>IFERROR(MATCH(DS12,DH13:DK13,0),0)</f>
        <v>1</v>
      </c>
      <c r="DT13" s="199">
        <f>IFERROR(MATCH(DT12,DH13:DK13,0),0)</f>
        <v>2</v>
      </c>
      <c r="DU13" s="199">
        <f t="shared" ref="DU13:DU27" si="22">SUM(DQ13:DT13)</f>
        <v>3</v>
      </c>
      <c r="DV13" s="198"/>
      <c r="DW13" s="198" t="str">
        <f>INDEX(DH3:DH8,MATCH(1,DU3:DU8,0),0)</f>
        <v>Poland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6</v>
      </c>
      <c r="H14" s="21">
        <f t="shared" si="13"/>
        <v>995</v>
      </c>
      <c r="I14" s="21">
        <f t="shared" si="14"/>
        <v>1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2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4</v>
      </c>
      <c r="DR14" s="199">
        <f>IFERROR(MATCH(DR12,DH14:DK14,0),0)</f>
        <v>0</v>
      </c>
      <c r="DS14" s="199">
        <f>IFERROR(MATCH(DS12,DH14:DK14,0),0)</f>
        <v>1</v>
      </c>
      <c r="DT14" s="199">
        <f>IFERROR(MATCH(DT12,DH14:DK14,0),0)</f>
        <v>2</v>
      </c>
      <c r="DU14" s="199">
        <f t="shared" si="22"/>
        <v>7</v>
      </c>
      <c r="DV14" s="198"/>
      <c r="DW14" s="198" t="str">
        <f>INDEX(DH3:DH8,MATCH(2,DU3:DU8,0),0)</f>
        <v>Portugal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0</v>
      </c>
      <c r="DR15" s="199">
        <f>IFERROR(MATCH(DR12,DH15:DK15,0),0)</f>
        <v>4</v>
      </c>
      <c r="DS15" s="199">
        <f>IFERROR(MATCH(DS12,DH15:DK15,0),0)</f>
        <v>1</v>
      </c>
      <c r="DT15" s="199">
        <f>IFERROR(MATCH(DT12,DH15:DK15,0),0)</f>
        <v>2</v>
      </c>
      <c r="DU15" s="199">
        <f t="shared" si="22"/>
        <v>7</v>
      </c>
      <c r="DV15" s="198"/>
      <c r="DW15" s="198" t="str">
        <f>INDEX(DH3:DH8,MATCH(3,DU3:DU8,0),0)</f>
        <v>Wales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0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4</v>
      </c>
      <c r="DR16" s="199">
        <f>IFERROR(MATCH(DR12,DH16:DK16,0),0)</f>
        <v>0</v>
      </c>
      <c r="DS16" s="199">
        <f>IFERROR(MATCH(DS12,DH16:DK16,0),0)</f>
        <v>1</v>
      </c>
      <c r="DT16" s="199">
        <f>IFERROR(MATCH(DT12,DH16:DK16,0),0)</f>
        <v>2</v>
      </c>
      <c r="DU16" s="199">
        <f t="shared" si="22"/>
        <v>7</v>
      </c>
      <c r="DV16" s="198"/>
      <c r="DW16" s="198" t="str">
        <f>INDEX(DH3:DH8,MATCH(4,DU3:DU8,0),0)</f>
        <v>Denmark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4</v>
      </c>
      <c r="DS17" s="199">
        <f>IFERROR(MATCH(DS12,DH17:DK17,0),0)</f>
        <v>1</v>
      </c>
      <c r="DT17" s="199">
        <f>IFERROR(MATCH(DT12,DH17:DK17,0),0)</f>
        <v>2</v>
      </c>
      <c r="DU17" s="199">
        <f t="shared" si="22"/>
        <v>7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9</v>
      </c>
      <c r="G18" s="21">
        <f>SUMIF(DC3:DC60,B18,DA3:DA60)+SUMIF(CZ3:CZ60,B18,DB3:DB60)</f>
        <v>1</v>
      </c>
      <c r="H18" s="21">
        <f t="shared" ref="H18:H21" si="25">F18-G18+1000</f>
        <v>1008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3</v>
      </c>
      <c r="DR18" s="199">
        <f>IFERROR(MATCH(DR12,DH18:DK18,0),0)</f>
        <v>4</v>
      </c>
      <c r="DS18" s="199">
        <f>IFERROR(MATCH(DS12,DH18:DK18,0),0)</f>
        <v>1</v>
      </c>
      <c r="DT18" s="199">
        <f>IFERROR(MATCH(DT12,DH18:DK18,0),0)</f>
        <v>2</v>
      </c>
      <c r="DU18" s="199">
        <f t="shared" si="22"/>
        <v>10</v>
      </c>
      <c r="DV18" s="198" t="s">
        <v>90</v>
      </c>
      <c r="DW18" s="198" t="str">
        <f>INDEX(DH3:DH8,MATCH(INDEX(DL13:DL27,MATCH(10,DU13:DU27,0),0),DV3:DV8,0),0)</f>
        <v>Poland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3</v>
      </c>
      <c r="G19" s="21">
        <f>SUMIF(DC3:DC60,B19,DA3:DA60)+SUMIF(CZ3:CZ60,B19,DB3:DB60)</f>
        <v>5</v>
      </c>
      <c r="H19" s="21">
        <f t="shared" si="25"/>
        <v>998</v>
      </c>
      <c r="I19" s="21">
        <f t="shared" si="26"/>
        <v>4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3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4</v>
      </c>
      <c r="DR19" s="199">
        <f>IFERROR(MATCH(DR12,DH19:DK19,0),0)</f>
        <v>0</v>
      </c>
      <c r="DS19" s="199">
        <f>IFERROR(MATCH(DS12,DH19:DK19,0),0)</f>
        <v>1</v>
      </c>
      <c r="DT19" s="199">
        <f>IFERROR(MATCH(DT12,DH19:DK19,0),0)</f>
        <v>0</v>
      </c>
      <c r="DU19" s="199">
        <f t="shared" si="22"/>
        <v>5</v>
      </c>
      <c r="DV19" s="198" t="s">
        <v>85</v>
      </c>
      <c r="DW19" s="198" t="str">
        <f>INDEX(DH3:DH8,MATCH(INDEX(DM13:DM27,MATCH(10,DU13:DU27,0),0),DV3:DV8,0),0)</f>
        <v>Portugal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0</v>
      </c>
      <c r="D20" s="21">
        <f>SUMPRODUCT((CZ3:CZ42=B20)*(DD3:DD42="D"))+SUMPRODUCT((DC3:DC42=B20)*(DE3:DE42="D"))</f>
        <v>2</v>
      </c>
      <c r="E20" s="21">
        <f>SUMPRODUCT((CZ3:CZ42=B20)*(DD3:DD42="L"))+SUMPRODUCT((DC3:DC42=B20)*(DE3:DE42="L"))</f>
        <v>1</v>
      </c>
      <c r="F20" s="21">
        <f>SUMIF(CZ3:CZ60,B20,DA3:DA60)+SUMIF(DC3:DC60,B20,DB3:DB60)</f>
        <v>2</v>
      </c>
      <c r="G20" s="21">
        <f>SUMIF(DC3:DC60,B20,DA3:DA60)+SUMIF(CZ3:CZ60,B20,DB3:DB60)</f>
        <v>4</v>
      </c>
      <c r="H20" s="21">
        <f t="shared" si="25"/>
        <v>998</v>
      </c>
      <c r="I20" s="21">
        <f t="shared" si="26"/>
        <v>2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4</v>
      </c>
      <c r="DS20" s="199">
        <f>IFERROR(MATCH(DS12,DH20:DK20,0),0)</f>
        <v>1</v>
      </c>
      <c r="DT20" s="199">
        <f>IFERROR(MATCH(DT12,DH20:DK20,0),0)</f>
        <v>0</v>
      </c>
      <c r="DU20" s="199">
        <f t="shared" si="22"/>
        <v>5</v>
      </c>
      <c r="DV20" s="198" t="s">
        <v>86</v>
      </c>
      <c r="DW20" s="198" t="str">
        <f>INDEX(DH3:DH8,MATCH(INDEX(DN13:DN27,MATCH(10,DU13:DU27,0),0),DV3:DV8,0),0)</f>
        <v>Denmark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1</v>
      </c>
      <c r="E21" s="21">
        <f>SUMPRODUCT((CZ3:CZ42=B21)*(DD3:DD42="L"))+SUMPRODUCT((DC3:DC42=B21)*(DE3:DE42="L"))</f>
        <v>2</v>
      </c>
      <c r="F21" s="21">
        <f>SUMIF(CZ3:CZ60,B21,DA3:DA60)+SUMIF(DC3:DC60,B21,DB3:DB60)</f>
        <v>3</v>
      </c>
      <c r="G21" s="21">
        <f>SUMIF(DC3:DC60,B21,DA3:DA60)+SUMIF(CZ3:CZ60,B21,DB3:DB60)</f>
        <v>7</v>
      </c>
      <c r="H21" s="21">
        <f t="shared" si="25"/>
        <v>996</v>
      </c>
      <c r="I21" s="21">
        <f t="shared" si="26"/>
        <v>1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2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3</v>
      </c>
      <c r="DR21" s="199">
        <f>IFERROR(MATCH(DR12,DH21:DK21,0),0)</f>
        <v>4</v>
      </c>
      <c r="DS21" s="199">
        <f>IFERROR(MATCH(DS12,DH21:DK21,0),0)</f>
        <v>1</v>
      </c>
      <c r="DT21" s="199">
        <f>IFERROR(MATCH(DT12,DH21:DK21,0),0)</f>
        <v>0</v>
      </c>
      <c r="DU21" s="199">
        <f t="shared" si="22"/>
        <v>8</v>
      </c>
      <c r="DV21" s="198" t="s">
        <v>91</v>
      </c>
      <c r="DW21" s="198" t="str">
        <f>INDEX(DH3:DH8,MATCH(INDEX(DO13:DO27,MATCH(10,DU13:DU27,0),0),DV3:DV8,0),0)</f>
        <v>Wales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3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3</v>
      </c>
      <c r="DR22" s="199">
        <f>IFERROR(MATCH(DR12,DH22:DK22,0),0)</f>
        <v>4</v>
      </c>
      <c r="DS22" s="199">
        <f>IFERROR(MATCH(DS12,DH22:DK22,0),0)</f>
        <v>1</v>
      </c>
      <c r="DT22" s="199">
        <f>IFERROR(MATCH(DT12,DH22:DK22,0),0)</f>
        <v>0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2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4</v>
      </c>
      <c r="DR23" s="199">
        <f>IFERROR(MATCH(DR12,DH23:DK23,0),0)</f>
        <v>0</v>
      </c>
      <c r="DS23" s="199">
        <f>IFERROR(MATCH(DS12,DH23:DK23,0),0)</f>
        <v>0</v>
      </c>
      <c r="DT23" s="199">
        <f>IFERROR(MATCH(DT12,DH23:DK23,0),0)</f>
        <v>1</v>
      </c>
      <c r="DU23" s="199">
        <f t="shared" si="22"/>
        <v>5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4</v>
      </c>
      <c r="DS24" s="199">
        <f>IFERROR(MATCH(DS12,DH24:DK24,0),0)</f>
        <v>0</v>
      </c>
      <c r="DT24" s="199">
        <f>IFERROR(MATCH(DT12,DH24:DK24,0),0)</f>
        <v>1</v>
      </c>
      <c r="DU24" s="199">
        <f t="shared" si="22"/>
        <v>5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2</v>
      </c>
      <c r="E25" s="21">
        <f>SUMPRODUCT((CZ3:CZ42=B25)*(DD3:DD42="L"))+SUMPRODUCT((DC3:DC42=B25)*(DE3:DE42="L"))</f>
        <v>1</v>
      </c>
      <c r="F25" s="21">
        <f>SUMIF(CZ3:CZ60,B25,DA3:DA60)+SUMIF(DC3:DC60,B25,DB3:DB60)</f>
        <v>3</v>
      </c>
      <c r="G25" s="21">
        <f>SUMIF(DC3:DC60,B25,DA3:DA60)+SUMIF(CZ3:CZ60,B25,DB3:DB60)</f>
        <v>5</v>
      </c>
      <c r="H25" s="21">
        <f t="shared" ref="H25:H28" si="36">F25-G25+1000</f>
        <v>998</v>
      </c>
      <c r="I25" s="21">
        <f t="shared" ref="I25:I28" si="37">C25*3+D25*1</f>
        <v>2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3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3</v>
      </c>
      <c r="DR25" s="199">
        <f>IFERROR(MATCH(DR12,DH25:DK25,0),0)</f>
        <v>4</v>
      </c>
      <c r="DS25" s="199">
        <f>IFERROR(MATCH(DS12,DH25:DK25,0),0)</f>
        <v>0</v>
      </c>
      <c r="DT25" s="199">
        <f>IFERROR(MATCH(DT12,DH25:DK25,0),0)</f>
        <v>1</v>
      </c>
      <c r="DU25" s="199">
        <f t="shared" si="22"/>
        <v>8</v>
      </c>
      <c r="DV25" s="198"/>
      <c r="DW25" s="198" t="str">
        <f>VLOOKUP(2,A11:B14,2,FALSE)</f>
        <v>Russia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4</v>
      </c>
      <c r="G26" s="21">
        <f>SUMIF(DC3:DC60,B26,DA3:DA60)+SUMIF(CZ3:CZ60,B26,DB3:DB60)</f>
        <v>8</v>
      </c>
      <c r="H26" s="21">
        <f t="shared" si="36"/>
        <v>996</v>
      </c>
      <c r="I26" s="21">
        <f t="shared" si="37"/>
        <v>1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3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3</v>
      </c>
      <c r="DR26" s="199">
        <f>IFERROR(MATCH(DR12,DH26:DK26,0),0)</f>
        <v>4</v>
      </c>
      <c r="DS26" s="199">
        <f>IFERROR(MATCH(DS12,DH26:DK26,0),0)</f>
        <v>0</v>
      </c>
      <c r="DT26" s="199">
        <f>IFERROR(MATCH(DT12,DH26:DK26,0),0)</f>
        <v>1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2</v>
      </c>
      <c r="H27" s="21">
        <f t="shared" si="36"/>
        <v>1004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3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3</v>
      </c>
      <c r="DR27" s="199">
        <f>IFERROR(MATCH(DR12,DH27:DK27,0),0)</f>
        <v>4</v>
      </c>
      <c r="DS27" s="199">
        <f>IFERROR(MATCH(DS12,DH27:DK27,0),0)</f>
        <v>0</v>
      </c>
      <c r="DT27" s="199">
        <f>IFERROR(MATCH(DT12,DH27:DK27,0),0)</f>
        <v>0</v>
      </c>
      <c r="DU27" s="199">
        <f t="shared" si="22"/>
        <v>7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2</v>
      </c>
      <c r="E28" s="21">
        <f>SUMPRODUCT((CZ3:CZ42=B28)*(DD3:DD42="L"))+SUMPRODUCT((DC3:DC42=B28)*(DE3:DE42="L"))</f>
        <v>0</v>
      </c>
      <c r="F28" s="21">
        <f>SUMIF(CZ3:CZ60,B28,DA3:DA60)+SUMIF(DC3:DC60,B28,DB3:DB60)</f>
        <v>5</v>
      </c>
      <c r="G28" s="21">
        <f>SUMIF(DC3:DC60,B28,DA3:DA60)+SUMIF(CZ3:CZ60,B28,DB3:DB60)</f>
        <v>3</v>
      </c>
      <c r="H28" s="21">
        <f t="shared" si="36"/>
        <v>1002</v>
      </c>
      <c r="I28" s="21">
        <f t="shared" si="37"/>
        <v>5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4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7</v>
      </c>
      <c r="G31" s="21">
        <f>SUMIF(DC3:DC60,B31,DA3:DA60)+SUMIF(CZ3:CZ60,B31,DB3:DB60)</f>
        <v>2</v>
      </c>
      <c r="H31" s="21">
        <f t="shared" ref="H31:H34" si="47">F31-G31+1000</f>
        <v>1005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2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Sweden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2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2</v>
      </c>
      <c r="E32" s="21">
        <f>SUMPRODUCT((CZ3:CZ42=B32)*(DD3:DD42="L"))+SUMPRODUCT((DC3:DC42=B32)*(DE3:DE42="L"))</f>
        <v>0</v>
      </c>
      <c r="F32" s="21">
        <f>SUMIF(CZ3:CZ60,B32,DA3:DA60)+SUMIF(DC3:DC60,B32,DB3:DB60)</f>
        <v>3</v>
      </c>
      <c r="G32" s="21">
        <f>SUMIF(DC3:DC60,B32,DA3:DA60)+SUMIF(CZ3:CZ60,B32,DB3:DB60)</f>
        <v>1</v>
      </c>
      <c r="H32" s="21">
        <f t="shared" si="47"/>
        <v>1002</v>
      </c>
      <c r="I32" s="21">
        <f t="shared" si="48"/>
        <v>5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Sweden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Germany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3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4</v>
      </c>
      <c r="G33" s="21">
        <f>SUMIF(DC3:DC60,B33,DA3:DA60)+SUMIF(CZ3:CZ60,B33,DB3:DB60)</f>
        <v>4</v>
      </c>
      <c r="H33" s="21">
        <f t="shared" si="47"/>
        <v>1000</v>
      </c>
      <c r="I33" s="21">
        <f t="shared" si="48"/>
        <v>4</v>
      </c>
      <c r="J33" s="21">
        <v>48</v>
      </c>
      <c r="K33" s="21">
        <f>IF(COUNTIF(I31:I35,4)&lt;&gt;4,RANK(I33,I31:I35),I73)</f>
        <v>3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Poland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1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D</v>
      </c>
      <c r="DE33" s="21" t="str">
        <f t="shared" si="0"/>
        <v>D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France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1</v>
      </c>
      <c r="G34" s="21">
        <f>SUMIF(DC3:DC60,B34,DA3:DA60)+SUMIF(CZ3:CZ60,B34,DB3:DB60)</f>
        <v>8</v>
      </c>
      <c r="H34" s="21">
        <f t="shared" si="47"/>
        <v>993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0</v>
      </c>
      <c r="DB35" s="21">
        <f>IF(AND(Matches!G43&lt;&gt;"",Matches!F43&lt;&gt;""),Matches!G43,0)</f>
        <v>0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2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8</v>
      </c>
      <c r="G37" s="21">
        <f>SUMIF(DC3:DC60,B37,DA3:DA60)+SUMIF(CZ3:CZ60,B37,DB3:DB60)</f>
        <v>3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2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2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1005</v>
      </c>
      <c r="AD37" s="21">
        <f>IF(U37&lt;&gt;"",VLOOKUP(U37,B4:H40,5,FALSE),"")</f>
        <v>8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1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2</v>
      </c>
      <c r="AN37" s="21" t="str">
        <f>IF(U37&lt;&gt;"",INDEX(U37:U41,MATCH(1,AM37:AM41,0),0),"")</f>
        <v>Germany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Germany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1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9</v>
      </c>
      <c r="G38" s="21">
        <f>SUMIF(DC3:DC60,B38,DA3:DA60)+SUMIF(CZ3:CZ60,B38,DB3:DB60)</f>
        <v>3</v>
      </c>
      <c r="H38" s="21">
        <f t="shared" si="58"/>
        <v>1006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2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2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1006</v>
      </c>
      <c r="AD38" s="21">
        <f>IF(U38&lt;&gt;"",VLOOKUP(U38,B4:H40,5,FALSE),"")</f>
        <v>9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0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1</v>
      </c>
      <c r="AN38" s="21" t="str">
        <f>IF(U38&lt;&gt;"",INDEX(U37:U41,MATCH(2,AM37:AM41,0),0),"")</f>
        <v>France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France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4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12</v>
      </c>
      <c r="H39" s="21">
        <f t="shared" si="58"/>
        <v>989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6</v>
      </c>
      <c r="G40" s="21">
        <f>SUMIF(DC3:DC60,B40,DA3:DA60)+SUMIF(CZ3:CZ60,B40,DB3:DB60)</f>
        <v>6</v>
      </c>
      <c r="H40" s="21">
        <f t="shared" si="58"/>
        <v>1000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2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2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1005</v>
      </c>
      <c r="AD77" s="194">
        <f>IF(U77&lt;&gt;"",VLOOKUP(U77,B4:H40,5,FALSE),"")</f>
        <v>8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1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2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2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2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1006</v>
      </c>
      <c r="AD78" s="194">
        <f>IF(U78&lt;&gt;"",VLOOKUP(U78,B4:H40,5,FALSE),"")</f>
        <v>9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0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1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France</v>
      </c>
    </row>
    <row r="89" spans="3:3" x14ac:dyDescent="0.15">
      <c r="C89" s="194" t="str">
        <f>Matches!B50</f>
        <v>Italy</v>
      </c>
    </row>
    <row r="90" spans="3:3" x14ac:dyDescent="0.15">
      <c r="C90" s="194" t="str">
        <f>Matches!B51</f>
        <v>Germany</v>
      </c>
    </row>
    <row r="91" spans="3:3" x14ac:dyDescent="0.15">
      <c r="C91" s="194" t="str">
        <f>Matches!B52</f>
        <v>Belgium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Belgium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2021-06-11T14:54:51Z</dcterms:modified>
</cp:coreProperties>
</file>