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am\Desktop\"/>
    </mc:Choice>
  </mc:AlternateContent>
  <xr:revisionPtr revIDLastSave="0" documentId="13_ncr:1_{BEEF54E5-B551-4CE9-84B2-60CA27A559AE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20" yWindow="-120" windowWidth="20730" windowHeight="111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20" i="3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 l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AV20" i="3"/>
  <c r="AZ20" i="3" s="1"/>
  <c r="CA6" i="3"/>
  <c r="AL21" i="3"/>
  <c r="T61" i="3"/>
  <c r="U61" i="3" s="1"/>
  <c r="AE61" i="3" s="1"/>
  <c r="AG21" i="3"/>
  <c r="T59" i="3"/>
  <c r="U59" i="3" s="1"/>
  <c r="AC59" i="3" s="1"/>
  <c r="AK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61" i="3" l="1"/>
  <c r="AD61" i="3"/>
  <c r="AV74" i="3"/>
  <c r="AZ74" i="3" s="1"/>
  <c r="AN61" i="3"/>
  <c r="AO61" i="3" s="1"/>
  <c r="AX61" i="3" s="1"/>
  <c r="AE59" i="3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A61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9" i="3"/>
  <c r="AJ58" i="3"/>
  <c r="AL60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H58" i="3" l="1"/>
  <c r="AK58" i="3"/>
  <c r="AV80" i="3"/>
  <c r="AZ80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58" i="3" l="1"/>
  <c r="AM18" i="3" s="1"/>
  <c r="AN18" i="3" s="1"/>
  <c r="CW18" i="3" s="1"/>
  <c r="BB61" i="3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A31" i="3" s="1"/>
  <c r="BG61" i="3"/>
  <c r="BG21" i="3" s="1"/>
  <c r="CW32" i="3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V14" i="2"/>
  <c r="W11" i="2"/>
  <c r="Z11" i="2"/>
  <c r="U11" i="2" l="1"/>
  <c r="T11" i="2" s="1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/>
  <c r="AB11" i="2" l="1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<sst xmlns="http://schemas.openxmlformats.org/spreadsheetml/2006/main" count="590" uniqueCount="144">
  <si>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</si>
  <si>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</si>
  <si>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</si>
  <si>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</si>
  <si>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</si>
  <si>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</si>
  <si>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</si>
  <si>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</si>
  <si>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</si>
  <si>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</si>
  <si>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</si>
  <si>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</si>
  <si>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</si>
  <si>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</si>
  <si>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</si>
  <si>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</si>
  <si>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</si>
  <si>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</si>
  <si>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</si>
  <si>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</si>
  <si>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</si>
  <si>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</si>
  <si>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</si>
  <si>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</si>
  <si>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</si>
  <si>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</si>
  <si>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</si>
  <si>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</si>
  <si>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</si>
  <si>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</si>
  <si>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</si>
  <si>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</si>
  <si>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</si>
  <si>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</si>
  <si>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</si>
  <si>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</si>
  <si>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</si>
  <si>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</si>
  <si>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</si>
  <si>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</si>
  <si>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</si>
  <si>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</si>
  <si>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</si>
  <si>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</si>
  <si>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</si>
  <si>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</si>
  <si>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</si>
  <si>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</si>
  <si>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</si>
  <si>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</si>
  <si>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</si>
  <si>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</si>
  <si>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</si>
  <si>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</si>
  <si>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</si>
  <si>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</si>
  <si>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</si>
  <si>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</si>
  <si>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</si>
  <si>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</si>
  <si>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</si>
  <si>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</si>
  <si>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</si>
  <si>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</si>
  <si>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</si>
  <si>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</si>
  <si>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</si>
  <si>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</si>
  <si>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</si>
  <si>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</si>
  <si>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</si>
  <si>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</si>
  <si>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</si>
  <si>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</si>
  <si>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</si>
  <si>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</si>
  <si>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</si>
  <si>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</si>
  <si>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</si>
  <si>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</si>
  <si>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</si>
  <si>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</si>
  <si>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</si>
  <si>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</si>
  <si>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</si>
  <si>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</si>
  <si>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</si>
  <si>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</si>
  <si>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</si>
  <si>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</si>
  <si>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</si>
  <si>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</si>
  <si>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</si>
  <si>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</si>
  <si>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</si>
  <si>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</si>
  <si>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</si>
  <si>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</si>
  <si>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</si>
  <si>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</si>
  <si>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</si>
  <si>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</si>
  <si>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</si>
  <si>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</si>
  <si>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</si>
  <si>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</si>
  <si>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</si>
  <si>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</si>
  <si>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</si>
  <si>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</si>
  <si>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</si>
  <si>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</si>
  <si>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</si>
  <si>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</si>
  <si>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</si>
  <si>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</si>
  <si>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</si>
  <si>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</si>
  <si>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</si>
  <si>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</si>
  <si>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</si>
  <si>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</si>
  <si>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</si>
  <si>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</si>
  <si>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</si>
  <si>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</si>
  <si>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</si>
  <si>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</si>
  <si>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</si>
  <si>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</si>
  <si>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</si>
  <si>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</si>
  <si>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</si>
  <si>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</si>
  <si>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</si>
  <si>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</si>
  <si>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</si>
  <si>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</si>
  <si>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</si>
  <si>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</si>
  <si>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</si>
  <si>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Liam Grech</t>
  </si>
  <si>
    <t>Kane</t>
  </si>
  <si>
    <t>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</si>
</sst>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58" activePane="bottomLeft" state="frozen"/>
      <selection pane="bottomLeft" activeCell="G30" sqref="G30"/>
    </sheetView>
  </sheetViews>
  <sheetFormatPr defaultColWidth="9.140625" defaultRowHeight="15" x14ac:dyDescent="0.25"/>
  <cols>
    <col min="1" max="1" width="2.42578125" style="13" customWidth="1"/>
    <col min="2" max="3" width="3.85546875" style="14" customWidth="1"/>
    <col min="4" max="4" width="10.140625" style="23" bestFit="1" customWidth="1"/>
    <col min="5" max="5" width="16.85546875" style="14" customWidth="1"/>
    <col min="6" max="7" width="3.140625" style="14" customWidth="1"/>
    <col min="8" max="8" width="22" style="14" customWidth="1"/>
    <col min="9" max="9" width="0.7109375" style="14" customWidth="1"/>
    <col min="10" max="10" width="0.42578125" style="14" customWidth="1"/>
    <col min="11" max="11" width="0.7109375" style="14" customWidth="1"/>
    <col min="12" max="12" width="3.85546875" style="14" customWidth="1"/>
    <col min="13" max="13" width="17.42578125" style="14" customWidth="1"/>
    <col min="14" max="14" width="1.42578125" style="14" customWidth="1"/>
    <col min="15" max="20" width="3.85546875" style="14" customWidth="1"/>
    <col min="21" max="21" width="3.85546875" style="15" customWidth="1"/>
    <col min="22" max="22" width="3.85546875" style="24" customWidth="1"/>
    <col min="23" max="24" width="3.85546875" style="14" customWidth="1"/>
    <col min="25" max="25" width="1.42578125" style="14" customWidth="1"/>
    <col min="26" max="28" width="3.85546875" style="14" customWidth="1"/>
    <col min="29" max="29" width="2.85546875" style="14" customWidth="1"/>
    <col min="30" max="31" width="3.85546875" style="14" customWidth="1"/>
    <col min="32" max="32" width="3" style="14" customWidth="1"/>
    <col min="33" max="33" width="9.140625" style="14" customWidth="1"/>
    <col min="34" max="34" width="9.140625" style="13" customWidth="1"/>
    <col min="35" max="97" width="9.140625" style="14" customWidth="1"/>
    <col min="98" max="16384" width="9.140625" style="14"/>
  </cols>
  <sheetData>
    <row r="1" spans="1:103" x14ac:dyDescent="0.25">
      <c r="B1" s="247" t="s">
        <v>133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103" ht="15" customHeight="1" x14ac:dyDescent="0.25">
      <c r="B2" s="263" t="s">
        <v>129</v>
      </c>
      <c r="C2" s="264"/>
      <c r="D2" s="264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38" t="s">
        <v>112</v>
      </c>
      <c r="V2" s="239"/>
      <c r="W2" s="239"/>
      <c r="X2" s="239"/>
      <c r="Y2" s="239"/>
      <c r="Z2" s="239"/>
      <c r="AA2" s="239"/>
      <c r="AB2" s="239"/>
      <c r="AC2" s="240"/>
    </row>
    <row r="3" spans="1:103" ht="15" customHeight="1" x14ac:dyDescent="0.25">
      <c r="B3" s="264"/>
      <c r="C3" s="264"/>
      <c r="D3" s="264"/>
      <c r="E3" s="205" t="s">
        <v>131</v>
      </c>
      <c r="G3" s="157"/>
      <c r="H3" s="157"/>
      <c r="I3" s="274" t="s">
        <v>108</v>
      </c>
      <c r="J3" s="274"/>
      <c r="K3" s="274"/>
      <c r="L3" s="274"/>
      <c r="M3" s="274"/>
      <c r="N3" s="274"/>
      <c r="O3" s="160"/>
      <c r="P3" s="157"/>
      <c r="Q3" s="157"/>
      <c r="R3" s="157"/>
      <c r="S3" s="157"/>
      <c r="T3" s="158"/>
      <c r="U3" s="241"/>
      <c r="V3" s="241"/>
      <c r="W3" s="241"/>
      <c r="X3" s="241"/>
      <c r="Y3" s="241"/>
      <c r="Z3" s="241"/>
      <c r="AA3" s="241"/>
      <c r="AB3" s="241"/>
      <c r="AC3" s="242"/>
    </row>
    <row r="4" spans="1:103" ht="15" customHeight="1" x14ac:dyDescent="0.25">
      <c r="B4" s="264"/>
      <c r="C4" s="264"/>
      <c r="D4" s="264"/>
      <c r="E4" s="205" t="s">
        <v>107</v>
      </c>
      <c r="G4" s="157"/>
      <c r="H4" s="157"/>
      <c r="I4" s="274"/>
      <c r="J4" s="274"/>
      <c r="K4" s="274"/>
      <c r="L4" s="274"/>
      <c r="M4" s="274"/>
      <c r="N4" s="274"/>
      <c r="O4" s="160"/>
      <c r="P4" s="157"/>
      <c r="Q4" s="157"/>
      <c r="R4" s="157"/>
      <c r="S4" s="157"/>
      <c r="T4" s="161" t="s">
        <v>109</v>
      </c>
      <c r="U4" s="243" t="s">
        <v>141</v>
      </c>
      <c r="V4" s="244"/>
      <c r="W4" s="244"/>
      <c r="X4" s="244"/>
      <c r="Y4" s="244"/>
      <c r="Z4" s="244"/>
      <c r="AA4" s="244"/>
      <c r="AB4" s="244"/>
      <c r="AC4" s="245"/>
    </row>
    <row r="5" spans="1:103" x14ac:dyDescent="0.25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5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5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46" t="s">
        <v>32</v>
      </c>
      <c r="G9" s="246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14" t="s">
        <v>36</v>
      </c>
      <c r="P10" s="215"/>
      <c r="Q10" s="215"/>
      <c r="R10" s="215"/>
      <c r="S10" s="215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5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75">
        <v>1</v>
      </c>
      <c r="M11" s="43" t="str">
        <f>IF(F11&lt;&gt;"",IF(F11&gt;G11,E11,IF(F11&lt;G11,H11,"")),"")</f>
        <v>Italy</v>
      </c>
      <c r="N11" s="31"/>
      <c r="O11" s="120">
        <v>1</v>
      </c>
      <c r="P11" s="234" t="str">
        <f>VLOOKUP(1,'Dummy Table'!A4:B8,2,FALSE)</f>
        <v>Italy</v>
      </c>
      <c r="Q11" s="234"/>
      <c r="R11" s="234"/>
      <c r="S11" s="234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2</v>
      </c>
      <c r="AA11" s="44">
        <f>X11-Z11</f>
        <v>3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5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2</v>
      </c>
      <c r="H12" s="50" t="s">
        <v>23</v>
      </c>
      <c r="I12" s="51"/>
      <c r="J12" s="51"/>
      <c r="K12" s="51"/>
      <c r="L12" s="220"/>
      <c r="M12" s="52" t="str">
        <f t="shared" ref="M12:M45" si="0">IF(F12&lt;&gt;"",IF(F12&gt;G12,E12,IF(F12&lt;G12,H12,"")),"")</f>
        <v>Switzerland</v>
      </c>
      <c r="N12" s="31"/>
      <c r="O12" s="120">
        <v>2</v>
      </c>
      <c r="P12" s="235" t="str">
        <f>VLOOKUP(2,'Dummy Table'!A4:B8,2,FALSE)</f>
        <v>Turkey</v>
      </c>
      <c r="Q12" s="235"/>
      <c r="R12" s="235"/>
      <c r="S12" s="235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4</v>
      </c>
      <c r="AA12" s="53">
        <f>X12-Z12</f>
        <v>1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5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20"/>
      <c r="M13" s="52" t="str">
        <f t="shared" si="0"/>
        <v>Denmark</v>
      </c>
      <c r="N13" s="31"/>
      <c r="O13" s="121">
        <v>3</v>
      </c>
      <c r="P13" s="236" t="str">
        <f>VLOOKUP(3,'Dummy Table'!A4:B8,2,FALSE)</f>
        <v>Switzerland</v>
      </c>
      <c r="Q13" s="236"/>
      <c r="R13" s="236"/>
      <c r="S13" s="236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5</v>
      </c>
      <c r="Y13" s="54" t="s">
        <v>45</v>
      </c>
      <c r="Z13" s="54">
        <f>VLOOKUP(P13,'Dummy Table'!B4:G40,6,FALSE)</f>
        <v>5</v>
      </c>
      <c r="AA13" s="54">
        <f>X13-Z13</f>
        <v>0</v>
      </c>
      <c r="AB13" s="54">
        <f>U13*3+V13*1</f>
        <v>4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5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20"/>
      <c r="M14" s="52" t="str">
        <f t="shared" si="0"/>
        <v>Belgium</v>
      </c>
      <c r="N14" s="31"/>
      <c r="O14" s="122">
        <v>4</v>
      </c>
      <c r="P14" s="218" t="str">
        <f>VLOOKUP(4,'Dummy Table'!A4:B8,2,FALSE)</f>
        <v>Wales</v>
      </c>
      <c r="Q14" s="218"/>
      <c r="R14" s="218"/>
      <c r="S14" s="218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3</v>
      </c>
      <c r="Y14" s="55" t="s">
        <v>45</v>
      </c>
      <c r="Z14" s="55">
        <f>VLOOKUP(P14,'Dummy Table'!B4:G40,6,FALSE)</f>
        <v>7</v>
      </c>
      <c r="AA14" s="55">
        <f>X14-Z14</f>
        <v>-4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5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20"/>
      <c r="M15" s="52" t="str">
        <f t="shared" si="0"/>
        <v/>
      </c>
      <c r="N15" s="31"/>
      <c r="O15" s="214" t="s">
        <v>47</v>
      </c>
      <c r="P15" s="215"/>
      <c r="Q15" s="215"/>
      <c r="R15" s="215"/>
      <c r="S15" s="215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5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0</v>
      </c>
      <c r="H16" s="50" t="s">
        <v>15</v>
      </c>
      <c r="I16" s="51"/>
      <c r="J16" s="51"/>
      <c r="K16" s="51"/>
      <c r="L16" s="220"/>
      <c r="M16" s="52" t="str">
        <f t="shared" si="0"/>
        <v>Austria</v>
      </c>
      <c r="N16" s="31"/>
      <c r="O16" s="123">
        <v>1</v>
      </c>
      <c r="P16" s="251" t="str">
        <f>VLOOKUP(1,'Dummy Table'!A11:B15,2,FALSE)</f>
        <v>Belgium</v>
      </c>
      <c r="Q16" s="251"/>
      <c r="R16" s="251"/>
      <c r="S16" s="25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1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5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1</v>
      </c>
      <c r="H17" s="50" t="s">
        <v>25</v>
      </c>
      <c r="I17" s="51"/>
      <c r="J17" s="51"/>
      <c r="K17" s="51"/>
      <c r="L17" s="220"/>
      <c r="M17" s="52" t="str">
        <f t="shared" si="0"/>
        <v/>
      </c>
      <c r="N17" s="31"/>
      <c r="O17" s="123">
        <v>2</v>
      </c>
      <c r="P17" s="252" t="str">
        <f>VLOOKUP(2,'Dummy Table'!A11:B15,2,FALSE)</f>
        <v>Denmark</v>
      </c>
      <c r="Q17" s="252"/>
      <c r="R17" s="252"/>
      <c r="S17" s="252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3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5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2</v>
      </c>
      <c r="G18" s="185">
        <v>1</v>
      </c>
      <c r="H18" s="50" t="s">
        <v>6</v>
      </c>
      <c r="I18" s="51"/>
      <c r="J18" s="51"/>
      <c r="K18" s="51"/>
      <c r="L18" s="220"/>
      <c r="M18" s="52" t="str">
        <f t="shared" si="0"/>
        <v>Scotland</v>
      </c>
      <c r="N18" s="31"/>
      <c r="O18" s="124">
        <v>3</v>
      </c>
      <c r="P18" s="253" t="str">
        <f>VLOOKUP(3,'Dummy Table'!A11:B15,2,FALSE)</f>
        <v>Russia</v>
      </c>
      <c r="Q18" s="253"/>
      <c r="R18" s="253"/>
      <c r="S18" s="253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1</v>
      </c>
      <c r="W18" s="59">
        <f>VLOOKUP(P18,'Dummy Table'!B4:E40,4,FALSE)</f>
        <v>2</v>
      </c>
      <c r="X18" s="59">
        <f>VLOOKUP(P18,'Dummy Table'!B4:F40,5,FALSE)</f>
        <v>4</v>
      </c>
      <c r="Y18" s="59" t="s">
        <v>45</v>
      </c>
      <c r="Z18" s="59">
        <f>VLOOKUP(P18,'Dummy Table'!B4:G40,6,FALSE)</f>
        <v>8</v>
      </c>
      <c r="AA18" s="59">
        <f>X18-Z18</f>
        <v>-4</v>
      </c>
      <c r="AB18" s="59">
        <f>U18*3+V18*1</f>
        <v>1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5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20"/>
      <c r="M19" s="52" t="str">
        <f t="shared" si="0"/>
        <v>Poland</v>
      </c>
      <c r="N19" s="31"/>
      <c r="O19" s="122">
        <v>4</v>
      </c>
      <c r="P19" s="218" t="str">
        <f>VLOOKUP(4,'Dummy Table'!A11:B15,2,FALSE)</f>
        <v>Finland</v>
      </c>
      <c r="Q19" s="218"/>
      <c r="R19" s="218"/>
      <c r="S19" s="218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5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3</v>
      </c>
      <c r="G20" s="185">
        <v>0</v>
      </c>
      <c r="H20" s="50" t="s">
        <v>22</v>
      </c>
      <c r="I20" s="51"/>
      <c r="J20" s="51"/>
      <c r="K20" s="51"/>
      <c r="L20" s="220"/>
      <c r="M20" s="52" t="str">
        <f t="shared" si="0"/>
        <v>Spain</v>
      </c>
      <c r="N20" s="31"/>
      <c r="O20" s="214" t="s">
        <v>50</v>
      </c>
      <c r="P20" s="215"/>
      <c r="Q20" s="215"/>
      <c r="R20" s="215"/>
      <c r="S20" s="215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5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2</v>
      </c>
      <c r="H21" s="50" t="s">
        <v>17</v>
      </c>
      <c r="I21" s="51"/>
      <c r="J21" s="51"/>
      <c r="K21" s="51"/>
      <c r="L21" s="220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2</v>
      </c>
      <c r="AA21" s="60">
        <f>X21-Z21</f>
        <v>3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21"/>
      <c r="M22" s="69" t="str">
        <f t="shared" si="0"/>
        <v/>
      </c>
      <c r="N22" s="31"/>
      <c r="O22" s="125">
        <v>2</v>
      </c>
      <c r="P22" s="237" t="str">
        <f>VLOOKUP(2,'Dummy Table'!A18:B22,2,FALSE)</f>
        <v>Ukraine</v>
      </c>
      <c r="Q22" s="237"/>
      <c r="R22" s="237"/>
      <c r="S22" s="237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1</v>
      </c>
      <c r="W22" s="70">
        <f>VLOOKUP(P22,'Dummy Table'!B4:E40,4,FALSE)</f>
        <v>0</v>
      </c>
      <c r="X22" s="70">
        <f>VLOOKUP(P22,'Dummy Table'!B4:F40,5,FALSE)</f>
        <v>5</v>
      </c>
      <c r="Y22" s="70" t="s">
        <v>45</v>
      </c>
      <c r="Z22" s="70">
        <f>VLOOKUP(P22,'Dummy Table'!B4:G40,6,FALSE)</f>
        <v>3</v>
      </c>
      <c r="AA22" s="70">
        <f>X22-Z22</f>
        <v>2</v>
      </c>
      <c r="AB22" s="70">
        <f>U22*3+V22*1</f>
        <v>7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5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2</v>
      </c>
      <c r="G23" s="184">
        <v>2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/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4</v>
      </c>
      <c r="AA23" s="78">
        <f>X23-Z23</f>
        <v>0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5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18" t="str">
        <f>VLOOKUP(4,'Dummy Table'!A18:B22,2,FALSE)</f>
        <v>North Macedonia</v>
      </c>
      <c r="Q24" s="218"/>
      <c r="R24" s="218"/>
      <c r="S24" s="218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6</v>
      </c>
      <c r="AA24" s="55">
        <f>X24-Z24</f>
        <v>-5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5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1</v>
      </c>
      <c r="H25" s="83" t="s">
        <v>23</v>
      </c>
      <c r="I25" s="84"/>
      <c r="J25" s="84"/>
      <c r="K25" s="84"/>
      <c r="L25" s="255"/>
      <c r="M25" s="85" t="str">
        <f t="shared" si="0"/>
        <v/>
      </c>
      <c r="N25" s="31"/>
      <c r="O25" s="214" t="s">
        <v>51</v>
      </c>
      <c r="P25" s="215"/>
      <c r="Q25" s="215"/>
      <c r="R25" s="215"/>
      <c r="S25" s="215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5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33" t="str">
        <f>VLOOKUP(1,'Dummy Table'!A25:B29,2,FALSE)</f>
        <v>England</v>
      </c>
      <c r="Q26" s="233"/>
      <c r="R26" s="233"/>
      <c r="S26" s="233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7</v>
      </c>
      <c r="Y26" s="87" t="s">
        <v>45</v>
      </c>
      <c r="Z26" s="86">
        <f>VLOOKUP(P26,'Dummy Table'!B4:G40,6,FALSE)</f>
        <v>3</v>
      </c>
      <c r="AA26" s="86">
        <f>X26-Z26</f>
        <v>4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5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31" t="str">
        <f>VLOOKUP(2,'Dummy Table'!A25:B29,2,FALSE)</f>
        <v>Croatia</v>
      </c>
      <c r="Q27" s="231"/>
      <c r="R27" s="231"/>
      <c r="S27" s="231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5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1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32" t="str">
        <f>VLOOKUP(3,'Dummy Table'!A25:B29,2,FALSE)</f>
        <v>Scotland</v>
      </c>
      <c r="Q28" s="232"/>
      <c r="R28" s="232"/>
      <c r="S28" s="232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6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5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18" t="str">
        <f>VLOOKUP(4,'Dummy Table'!A25:B29,2,FALSE)</f>
        <v>Czech Republic</v>
      </c>
      <c r="Q29" s="218"/>
      <c r="R29" s="218"/>
      <c r="S29" s="218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3</v>
      </c>
      <c r="Y29" s="55" t="s">
        <v>45</v>
      </c>
      <c r="Z29" s="55">
        <f>VLOOKUP(P29,'Dummy Table'!B4:G40,6,FALSE)</f>
        <v>7</v>
      </c>
      <c r="AA29" s="55">
        <f>X29-Z29</f>
        <v>-4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5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1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14" t="s">
        <v>52</v>
      </c>
      <c r="P30" s="215"/>
      <c r="Q30" s="215"/>
      <c r="R30" s="215"/>
      <c r="S30" s="215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5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16" t="str">
        <f>VLOOKUP(1,'Dummy Table'!A31:B35,2,FALSE)</f>
        <v>Spain</v>
      </c>
      <c r="Q31" s="216"/>
      <c r="R31" s="216"/>
      <c r="S31" s="21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8</v>
      </c>
      <c r="Y31" s="91" t="s">
        <v>45</v>
      </c>
      <c r="Z31" s="90">
        <f>VLOOKUP(P31,'Dummy Table'!B4:G40,6,FALSE)</f>
        <v>1</v>
      </c>
      <c r="AA31" s="90">
        <f>X31-Z31</f>
        <v>7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5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0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2</v>
      </c>
      <c r="AA32" s="92">
        <f>X32-Z32</f>
        <v>2</v>
      </c>
      <c r="AB32" s="92">
        <f>U32*3+V32*1</f>
        <v>6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5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/>
      </c>
      <c r="N33" s="31"/>
      <c r="O33" s="130">
        <v>3</v>
      </c>
      <c r="P33" s="217" t="str">
        <f>VLOOKUP(3,'Dummy Table'!A31:B35,2,FALSE)</f>
        <v>Sweden</v>
      </c>
      <c r="Q33" s="217"/>
      <c r="R33" s="217"/>
      <c r="S33" s="21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1</v>
      </c>
      <c r="Y33" s="93" t="s">
        <v>45</v>
      </c>
      <c r="Z33" s="93">
        <f>VLOOKUP(P33,'Dummy Table'!B4:G40,6,FALSE)</f>
        <v>4</v>
      </c>
      <c r="AA33" s="93">
        <f>X33-Z33</f>
        <v>-3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18" t="str">
        <f>VLOOKUP(4,'Dummy Table'!A31:B35,2,FALSE)</f>
        <v>Slovakia</v>
      </c>
      <c r="Q34" s="218"/>
      <c r="R34" s="218"/>
      <c r="S34" s="218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6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5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2</v>
      </c>
      <c r="G35" s="210">
        <v>3</v>
      </c>
      <c r="H35" s="211" t="s">
        <v>24</v>
      </c>
      <c r="I35" s="212"/>
      <c r="J35" s="212"/>
      <c r="K35" s="212"/>
      <c r="L35" s="219">
        <v>3</v>
      </c>
      <c r="M35" s="102" t="str">
        <f t="shared" si="0"/>
        <v>Turkey</v>
      </c>
      <c r="N35" s="31"/>
      <c r="O35" s="214" t="s">
        <v>53</v>
      </c>
      <c r="P35" s="215"/>
      <c r="Q35" s="215"/>
      <c r="R35" s="215"/>
      <c r="S35" s="215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5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3</v>
      </c>
      <c r="G36" s="185">
        <v>1</v>
      </c>
      <c r="H36" s="50" t="s">
        <v>26</v>
      </c>
      <c r="I36" s="51"/>
      <c r="J36" s="51"/>
      <c r="K36" s="51"/>
      <c r="L36" s="220"/>
      <c r="M36" s="52" t="str">
        <f t="shared" si="0"/>
        <v>Italy</v>
      </c>
      <c r="N36" s="31"/>
      <c r="O36" s="131">
        <v>1</v>
      </c>
      <c r="P36" s="222" t="str">
        <f>VLOOKUP(1,'Dummy Table'!A37:B41,2,FALSE)</f>
        <v>France</v>
      </c>
      <c r="Q36" s="222"/>
      <c r="R36" s="222"/>
      <c r="S36" s="222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2</v>
      </c>
      <c r="AA36" s="103">
        <f>X36-Z36</f>
        <v>4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5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20"/>
      <c r="M37" s="52" t="str">
        <f t="shared" si="0"/>
        <v>Netherlands</v>
      </c>
      <c r="N37" s="31"/>
      <c r="O37" s="131">
        <v>2</v>
      </c>
      <c r="P37" s="229" t="str">
        <f>VLOOKUP(2,'Dummy Table'!A37:B41,2,FALSE)</f>
        <v>Germany</v>
      </c>
      <c r="Q37" s="229"/>
      <c r="R37" s="229"/>
      <c r="S37" s="229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2</v>
      </c>
      <c r="W37" s="105">
        <f>VLOOKUP(P37,'Dummy Table'!B4:E40,4,FALSE)</f>
        <v>0</v>
      </c>
      <c r="X37" s="105">
        <f>VLOOKUP(P37,'Dummy Table'!B4:F40,5,FALSE)</f>
        <v>4</v>
      </c>
      <c r="Y37" s="105" t="s">
        <v>45</v>
      </c>
      <c r="Z37" s="105">
        <f>VLOOKUP(P37,'Dummy Table'!B4:G40,6,FALSE)</f>
        <v>2</v>
      </c>
      <c r="AA37" s="105">
        <f>X37-Z37</f>
        <v>2</v>
      </c>
      <c r="AB37" s="105">
        <f>U37*3+V37*1</f>
        <v>5</v>
      </c>
      <c r="AC37" s="168"/>
      <c r="AD37" s="31"/>
      <c r="AE37" s="14"/>
      <c r="AH37" s="16"/>
      <c r="CY37" s="14"/>
    </row>
    <row r="38" spans="1:103" s="17" customFormat="1" ht="15" customHeight="1" x14ac:dyDescent="0.25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20"/>
      <c r="M38" s="52" t="str">
        <f t="shared" si="0"/>
        <v>Ukraine</v>
      </c>
      <c r="N38" s="31"/>
      <c r="O38" s="132">
        <v>3</v>
      </c>
      <c r="P38" s="230" t="str">
        <f>VLOOKUP(3,'Dummy Table'!A37:B41,2,FALSE)</f>
        <v>Portugal</v>
      </c>
      <c r="Q38" s="230"/>
      <c r="R38" s="230"/>
      <c r="S38" s="230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4</v>
      </c>
      <c r="AA38" s="106">
        <f>X38-Z38</f>
        <v>0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5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3</v>
      </c>
      <c r="H39" s="50" t="s">
        <v>7</v>
      </c>
      <c r="I39" s="51"/>
      <c r="J39" s="51"/>
      <c r="K39" s="51"/>
      <c r="L39" s="220"/>
      <c r="M39" s="52" t="str">
        <f t="shared" si="0"/>
        <v>Denmark</v>
      </c>
      <c r="N39" s="31"/>
      <c r="O39" s="122">
        <v>4</v>
      </c>
      <c r="P39" s="218" t="str">
        <f>VLOOKUP(4,'Dummy Table'!A37:B41,2,FALSE)</f>
        <v>Hungary</v>
      </c>
      <c r="Q39" s="218"/>
      <c r="R39" s="218"/>
      <c r="S39" s="218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7</v>
      </c>
      <c r="AA39" s="55">
        <f>X39-Z39</f>
        <v>-6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5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20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5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20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5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3</v>
      </c>
      <c r="H42" s="50" t="s">
        <v>8</v>
      </c>
      <c r="I42" s="51"/>
      <c r="J42" s="51"/>
      <c r="K42" s="51"/>
      <c r="L42" s="220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5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1</v>
      </c>
      <c r="H43" s="50" t="s">
        <v>16</v>
      </c>
      <c r="I43" s="51"/>
      <c r="J43" s="51"/>
      <c r="K43" s="51"/>
      <c r="L43" s="220"/>
      <c r="M43" s="52" t="str">
        <f t="shared" si="0"/>
        <v>Poland</v>
      </c>
      <c r="N43" s="31"/>
      <c r="O43" s="139">
        <v>1</v>
      </c>
      <c r="P43" s="223" t="str">
        <f>INDEX('Dummy Table'!DH3:DH8,MATCH(Matches!O43,'Dummy Table'!DU3:DU8,0),0)</f>
        <v>Switzerland</v>
      </c>
      <c r="Q43" s="223"/>
      <c r="R43" s="223"/>
      <c r="S43" s="223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5</v>
      </c>
      <c r="Y43" s="111" t="s">
        <v>45</v>
      </c>
      <c r="Z43" s="111">
        <f>VLOOKUP(P43,P11:AB39,11,FALSE)</f>
        <v>5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A</v>
      </c>
      <c r="AD43" s="31"/>
      <c r="AE43" s="14"/>
      <c r="AH43" s="16"/>
      <c r="CY43" s="14"/>
    </row>
    <row r="44" spans="1:103" s="17" customFormat="1" ht="15" customHeight="1" x14ac:dyDescent="0.25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20"/>
      <c r="M44" s="52" t="str">
        <f t="shared" si="0"/>
        <v>Spain</v>
      </c>
      <c r="N44" s="31"/>
      <c r="O44" s="139">
        <v>2</v>
      </c>
      <c r="P44" s="223" t="str">
        <f>INDEX('Dummy Table'!DH3:DH8,MATCH(Matches!O44,'Dummy Table'!DU3:DU8,0),0)</f>
        <v>Portugal</v>
      </c>
      <c r="Q44" s="223"/>
      <c r="R44" s="223"/>
      <c r="S44" s="223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4</v>
      </c>
      <c r="Y44" s="111" t="s">
        <v>45</v>
      </c>
      <c r="Z44" s="111">
        <f>VLOOKUP(P44,P11:AB39,11,FALSE)</f>
        <v>4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5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20"/>
      <c r="M45" s="52" t="str">
        <f t="shared" si="0"/>
        <v>France</v>
      </c>
      <c r="N45" s="31"/>
      <c r="O45" s="139">
        <v>3</v>
      </c>
      <c r="P45" s="223" t="str">
        <f>INDEX('Dummy Table'!DH3:DH8,MATCH(Matches!O45,'Dummy Table'!DU3:DU8,0),0)</f>
        <v>Austria</v>
      </c>
      <c r="Q45" s="223"/>
      <c r="R45" s="223"/>
      <c r="S45" s="223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4</v>
      </c>
      <c r="AA45" s="111">
        <f>VLOOKUP(P45,P11:AB39,12,FALSE)</f>
        <v>0</v>
      </c>
      <c r="AB45" s="111">
        <f>VLOOKUP(P45,P11:AB39,13,FALSE)</f>
        <v>3</v>
      </c>
      <c r="AC45" s="140" t="str">
        <f>INDEX('Dummy Table'!DV3:DV8,MATCH(Matches!O45,'Dummy Table'!DU3:DU8,0),0)</f>
        <v>C</v>
      </c>
      <c r="AD45" s="31"/>
      <c r="AE45" s="14"/>
      <c r="AH45" s="16"/>
      <c r="CY45" s="14"/>
    </row>
    <row r="46" spans="1:103" s="17" customFormat="1" ht="15" customHeight="1" thickBot="1" x14ac:dyDescent="0.3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21"/>
      <c r="M46" s="69" t="str">
        <f>IF(F46&lt;&gt;"",IF(F46&gt;G46,E46,IF(F46&lt;G46,H46,"")),"")</f>
        <v>Germany</v>
      </c>
      <c r="N46" s="31"/>
      <c r="O46" s="139">
        <v>4</v>
      </c>
      <c r="P46" s="223" t="str">
        <f>INDEX('Dummy Table'!DH3:DH8,MATCH(Matches!O46,'Dummy Table'!DU3:DU8,0),0)</f>
        <v>Scotland</v>
      </c>
      <c r="Q46" s="223"/>
      <c r="R46" s="223"/>
      <c r="S46" s="223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6</v>
      </c>
      <c r="AA46" s="111">
        <f>VLOOKUP(P46,P11:AB39,12,FALSE)</f>
        <v>-3</v>
      </c>
      <c r="AB46" s="111">
        <f>VLOOKUP(P46,P11:AB39,13,FALSE)</f>
        <v>3</v>
      </c>
      <c r="AC46" s="140" t="str">
        <f>INDEX('Dummy Table'!DV3:DV8,MATCH(Matches!O46,'Dummy Table'!DU3:DU8,0),0)</f>
        <v>D</v>
      </c>
      <c r="AD46" s="31"/>
      <c r="AE46" s="14"/>
      <c r="AH46" s="16"/>
      <c r="CY46" s="14"/>
    </row>
    <row r="47" spans="1:103" s="17" customFormat="1" ht="15" customHeight="1" thickBot="1" x14ac:dyDescent="0.3">
      <c r="A47" s="16"/>
      <c r="N47" s="31"/>
      <c r="O47" s="141">
        <v>5</v>
      </c>
      <c r="P47" s="224" t="str">
        <f>INDEX('Dummy Table'!DH3:DH8,MATCH(Matches!O47,'Dummy Table'!DU3:DU8,0),0)</f>
        <v>Sweden</v>
      </c>
      <c r="Q47" s="224"/>
      <c r="R47" s="224"/>
      <c r="S47" s="224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1</v>
      </c>
      <c r="Y47" s="112" t="s">
        <v>45</v>
      </c>
      <c r="Z47" s="112">
        <f>VLOOKUP(P47,P11:AB39,11,FALSE)</f>
        <v>4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E</v>
      </c>
      <c r="AD47" s="31"/>
      <c r="AE47" s="14"/>
      <c r="AH47" s="16"/>
      <c r="CY47" s="14"/>
    </row>
    <row r="48" spans="1:103" s="17" customFormat="1" ht="15" customHeight="1" thickBot="1" x14ac:dyDescent="0.3">
      <c r="A48" s="16"/>
      <c r="B48" s="265" t="s">
        <v>134</v>
      </c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7"/>
      <c r="N48" s="31"/>
      <c r="O48" s="143">
        <v>6</v>
      </c>
      <c r="P48" s="225" t="str">
        <f>INDEX('Dummy Table'!DH3:DH8,MATCH(Matches!O48,'Dummy Table'!DU3:DU8,0),0)</f>
        <v>Russia</v>
      </c>
      <c r="Q48" s="225"/>
      <c r="R48" s="225"/>
      <c r="S48" s="225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4</v>
      </c>
      <c r="Y48" s="144" t="s">
        <v>45</v>
      </c>
      <c r="Z48" s="144">
        <f>VLOOKUP(P48,P11:AB39,11,FALSE)</f>
        <v>8</v>
      </c>
      <c r="AA48" s="144">
        <f>VLOOKUP(P48,P11:AB39,12,FALSE)</f>
        <v>-4</v>
      </c>
      <c r="AB48" s="144">
        <f>VLOOKUP(P48,P11:AB39,13,FALSE)</f>
        <v>1</v>
      </c>
      <c r="AC48" s="145" t="str">
        <f>INDEX('Dummy Table'!DV3:DV8,MATCH(Matches!O48,'Dummy Table'!DU3:DU8,0),0)</f>
        <v>B</v>
      </c>
      <c r="AD48" s="31"/>
      <c r="AE48" s="14"/>
      <c r="AH48" s="16"/>
      <c r="CV48" s="14"/>
    </row>
    <row r="49" spans="1:96" s="17" customFormat="1" ht="15" customHeight="1" x14ac:dyDescent="0.25">
      <c r="A49" s="16"/>
      <c r="B49" s="268" t="s">
        <v>10</v>
      </c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7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5">
      <c r="A50" s="16"/>
      <c r="B50" s="271" t="s">
        <v>4</v>
      </c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3"/>
      <c r="N50" s="31"/>
      <c r="O50" s="226" t="s">
        <v>122</v>
      </c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8"/>
      <c r="AE50" s="17"/>
      <c r="AF50" s="17"/>
      <c r="AG50" s="17"/>
      <c r="AH50" s="16"/>
      <c r="AI50" s="17"/>
      <c r="AJ50" s="17"/>
    </row>
    <row r="51" spans="1:96" ht="15" customHeight="1" x14ac:dyDescent="0.25">
      <c r="B51" s="271" t="s">
        <v>14</v>
      </c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3"/>
      <c r="N51" s="31"/>
      <c r="O51" s="248" t="s">
        <v>123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  <c r="AA51" s="249"/>
      <c r="AB51" s="249"/>
      <c r="AC51" s="249"/>
      <c r="AD51" s="250"/>
    </row>
    <row r="52" spans="1:96" ht="15" customHeight="1" thickBot="1" x14ac:dyDescent="0.3">
      <c r="B52" s="260" t="s">
        <v>8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2"/>
      <c r="N52" s="21"/>
      <c r="O52" s="248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  <c r="AA52" s="249"/>
      <c r="AB52" s="249"/>
      <c r="AC52" s="249"/>
      <c r="AD52" s="250"/>
    </row>
    <row r="53" spans="1:96" ht="15" customHeight="1" thickBot="1" x14ac:dyDescent="0.3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">
      <c r="B54" s="265" t="s">
        <v>135</v>
      </c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7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5">
      <c r="A55" s="16"/>
      <c r="B55" s="268" t="s">
        <v>10</v>
      </c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70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">
      <c r="B56" s="260" t="s">
        <v>8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2"/>
      <c r="N56" s="21"/>
      <c r="O56" s="248" t="s">
        <v>118</v>
      </c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50"/>
    </row>
    <row r="57" spans="1:96" ht="15" customHeight="1" thickBot="1" x14ac:dyDescent="0.3">
      <c r="N57" s="21"/>
      <c r="O57" s="248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50"/>
    </row>
    <row r="58" spans="1:96" ht="15" customHeight="1" x14ac:dyDescent="0.25">
      <c r="B58" s="287" t="s">
        <v>114</v>
      </c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9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5">
      <c r="A59" s="16"/>
      <c r="B59" s="285" t="s">
        <v>10</v>
      </c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5">
      <c r="A61" s="16"/>
      <c r="B61" s="282" t="s">
        <v>113</v>
      </c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4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5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5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76" t="s">
        <v>136</v>
      </c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  <c r="AA63" s="277"/>
      <c r="AB63" s="277"/>
      <c r="AC63" s="277"/>
      <c r="AD63" s="278"/>
    </row>
    <row r="64" spans="1:96" ht="15.75" thickBot="1" x14ac:dyDescent="0.3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79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1"/>
      <c r="AH64" s="14"/>
    </row>
    <row r="65" spans="1:34" x14ac:dyDescent="0.25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5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5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5">
      <c r="N68" s="175"/>
    </row>
    <row r="69" spans="1:34" ht="15.75" x14ac:dyDescent="0.25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B52:M52"/>
    <mergeCell ref="B55:M55"/>
    <mergeCell ref="O63:AD64"/>
    <mergeCell ref="B61:M61"/>
    <mergeCell ref="B59:M59"/>
    <mergeCell ref="B54:M54"/>
    <mergeCell ref="B58:M58"/>
    <mergeCell ref="B48:M48"/>
    <mergeCell ref="B49:M49"/>
    <mergeCell ref="B50:M50"/>
    <mergeCell ref="B51:M51"/>
    <mergeCell ref="I3:N4"/>
    <mergeCell ref="L11:L22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U2:AC2"/>
    <mergeCell ref="U3:AC3"/>
    <mergeCell ref="U4:AC4"/>
    <mergeCell ref="F9:G9"/>
    <mergeCell ref="O10:S10"/>
    <mergeCell ref="P11:S11"/>
    <mergeCell ref="P12:S12"/>
    <mergeCell ref="P13:S13"/>
    <mergeCell ref="P14:S14"/>
    <mergeCell ref="P22:S22"/>
    <mergeCell ref="P27:S27"/>
    <mergeCell ref="P28:S28"/>
    <mergeCell ref="P29:S29"/>
    <mergeCell ref="O25:S25"/>
    <mergeCell ref="P26:S26"/>
    <mergeCell ref="P47:S47"/>
    <mergeCell ref="P48:S48"/>
    <mergeCell ref="O50:AD50"/>
    <mergeCell ref="P37:S37"/>
    <mergeCell ref="P38:S38"/>
    <mergeCell ref="P39:S39"/>
    <mergeCell ref="P43:S43"/>
    <mergeCell ref="P44:S44"/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defaultColWidth="9.140625" defaultRowHeight="15" x14ac:dyDescent="0.25"/>
  <cols>
    <col min="1" max="1" width="23.140625" style="192" bestFit="1" customWidth="1"/>
    <col min="2" max="16384" width="9.140625" style="183"/>
  </cols>
  <sheetData>
    <row r="1" spans="1:1" x14ac:dyDescent="0.25">
      <c r="A1" s="188" t="str">
        <f>Matches!U4</f>
        <v>Liam Grech</v>
      </c>
    </row>
    <row r="2" spans="1:1" x14ac:dyDescent="0.25">
      <c r="A2" s="189" t="s">
        <v>128</v>
      </c>
    </row>
    <row r="3" spans="1:1" x14ac:dyDescent="0.25">
      <c r="A3" s="190" t="str">
        <f>TEXT(Matches!F11,"#0")&amp;"-"&amp;TEXT(Matches!G11,"#0")</f>
        <v>0-1</v>
      </c>
    </row>
    <row r="4" spans="1:1" x14ac:dyDescent="0.25">
      <c r="A4" s="190" t="str">
        <f>TEXT(Matches!F12,"#0")&amp;"-"&amp;TEXT(Matches!G12,"#0")</f>
        <v>1-2</v>
      </c>
    </row>
    <row r="5" spans="1:1" x14ac:dyDescent="0.25">
      <c r="A5" s="190" t="str">
        <f>TEXT(Matches!F13,"#0")&amp;"-"&amp;TEXT(Matches!G13,"#0")</f>
        <v>2-0</v>
      </c>
    </row>
    <row r="6" spans="1:1" x14ac:dyDescent="0.25">
      <c r="A6" s="190" t="str">
        <f>TEXT(Matches!F14,"#0")&amp;"-"&amp;TEXT(Matches!G14,"#0")</f>
        <v>3-1</v>
      </c>
    </row>
    <row r="7" spans="1:1" x14ac:dyDescent="0.25">
      <c r="A7" s="190" t="str">
        <f>TEXT(Matches!F15,"#0")&amp;"-"&amp;TEXT(Matches!G15,"#0")</f>
        <v>1-1</v>
      </c>
    </row>
    <row r="8" spans="1:1" x14ac:dyDescent="0.25">
      <c r="A8" s="190" t="str">
        <f>TEXT(Matches!F16,"#0")&amp;"-"&amp;TEXT(Matches!G16,"#0")</f>
        <v>2-0</v>
      </c>
    </row>
    <row r="9" spans="1:1" x14ac:dyDescent="0.25">
      <c r="A9" s="190" t="str">
        <f>TEXT(Matches!F17,"#0")&amp;"-"&amp;TEXT(Matches!G17,"#0")</f>
        <v>1-1</v>
      </c>
    </row>
    <row r="10" spans="1:1" x14ac:dyDescent="0.25">
      <c r="A10" s="190" t="str">
        <f>TEXT(Matches!F18,"#0")&amp;"-"&amp;TEXT(Matches!G18,"#0")</f>
        <v>2-1</v>
      </c>
    </row>
    <row r="11" spans="1:1" x14ac:dyDescent="0.25">
      <c r="A11" s="190" t="str">
        <f>TEXT(Matches!F19,"#0")&amp;"-"&amp;TEXT(Matches!G19,"#0")</f>
        <v>2-0</v>
      </c>
    </row>
    <row r="12" spans="1:1" x14ac:dyDescent="0.25">
      <c r="A12" s="190" t="str">
        <f>TEXT(Matches!F20,"#0")&amp;"-"&amp;TEXT(Matches!G20,"#0")</f>
        <v>3-0</v>
      </c>
    </row>
    <row r="13" spans="1:1" x14ac:dyDescent="0.25">
      <c r="A13" s="190" t="str">
        <f>TEXT(Matches!F21,"#0")&amp;"-"&amp;TEXT(Matches!G21,"#0")</f>
        <v>1-2</v>
      </c>
    </row>
    <row r="14" spans="1:1" x14ac:dyDescent="0.25">
      <c r="A14" s="190" t="str">
        <f>TEXT(Matches!F22,"#0")&amp;"-"&amp;TEXT(Matches!G22,"#0")</f>
        <v>1-1</v>
      </c>
    </row>
    <row r="15" spans="1:1" x14ac:dyDescent="0.25">
      <c r="A15" s="190" t="str">
        <f>TEXT(Matches!F23,"#0")&amp;"-"&amp;TEXT(Matches!G23,"#0")</f>
        <v>2-2</v>
      </c>
    </row>
    <row r="16" spans="1:1" x14ac:dyDescent="0.25">
      <c r="A16" s="190" t="str">
        <f>TEXT(Matches!F24,"#0")&amp;"-"&amp;TEXT(Matches!G24,"#0")</f>
        <v>2-1</v>
      </c>
    </row>
    <row r="17" spans="1:1" x14ac:dyDescent="0.25">
      <c r="A17" s="190" t="str">
        <f>TEXT(Matches!F25,"#0")&amp;"-"&amp;TEXT(Matches!G25,"#0")</f>
        <v>1-1</v>
      </c>
    </row>
    <row r="18" spans="1:1" x14ac:dyDescent="0.25">
      <c r="A18" s="190" t="str">
        <f>TEXT(Matches!F26,"#0")&amp;"-"&amp;TEXT(Matches!G26,"#0")</f>
        <v>2-1</v>
      </c>
    </row>
    <row r="19" spans="1:1" x14ac:dyDescent="0.25">
      <c r="A19" s="190" t="str">
        <f>TEXT(Matches!F27,"#0")&amp;"-"&amp;TEXT(Matches!G27,"#0")</f>
        <v>0-2</v>
      </c>
    </row>
    <row r="20" spans="1:1" x14ac:dyDescent="0.25">
      <c r="A20" s="190" t="str">
        <f>TEXT(Matches!F28,"#0")&amp;"-"&amp;TEXT(Matches!G28,"#0")</f>
        <v>2-1</v>
      </c>
    </row>
    <row r="21" spans="1:1" x14ac:dyDescent="0.25">
      <c r="A21" s="190" t="str">
        <f>TEXT(Matches!F29,"#0")&amp;"-"&amp;TEXT(Matches!G29,"#0")</f>
        <v>1-0</v>
      </c>
    </row>
    <row r="22" spans="1:1" x14ac:dyDescent="0.25">
      <c r="A22" s="190" t="str">
        <f>TEXT(Matches!F30,"#0")&amp;"-"&amp;TEXT(Matches!G30,"#0")</f>
        <v>2-1</v>
      </c>
    </row>
    <row r="23" spans="1:1" x14ac:dyDescent="0.25">
      <c r="A23" s="190" t="str">
        <f>TEXT(Matches!F31,"#0")&amp;"-"&amp;TEXT(Matches!G31,"#0")</f>
        <v>3-1</v>
      </c>
    </row>
    <row r="24" spans="1:1" x14ac:dyDescent="0.25">
      <c r="A24" s="190" t="str">
        <f>TEXT(Matches!F32,"#0")&amp;"-"&amp;TEXT(Matches!G32,"#0")</f>
        <v>0-3</v>
      </c>
    </row>
    <row r="25" spans="1:1" x14ac:dyDescent="0.25">
      <c r="A25" s="190" t="str">
        <f>TEXT(Matches!F33,"#0")&amp;"-"&amp;TEXT(Matches!G33,"#0")</f>
        <v>1-1</v>
      </c>
    </row>
    <row r="26" spans="1:1" x14ac:dyDescent="0.25">
      <c r="A26" s="190" t="str">
        <f>TEXT(Matches!F34,"#0")&amp;"-"&amp;TEXT(Matches!G34,"#0")</f>
        <v>2-1</v>
      </c>
    </row>
    <row r="27" spans="1:1" x14ac:dyDescent="0.25">
      <c r="A27" s="190" t="str">
        <f>TEXT(Matches!F35,"#0")&amp;"-"&amp;TEXT(Matches!G35,"#0")</f>
        <v>2-3</v>
      </c>
    </row>
    <row r="28" spans="1:1" x14ac:dyDescent="0.25">
      <c r="A28" s="190" t="str">
        <f>TEXT(Matches!F36,"#0")&amp;"-"&amp;TEXT(Matches!G36,"#0")</f>
        <v>3-1</v>
      </c>
    </row>
    <row r="29" spans="1:1" x14ac:dyDescent="0.25">
      <c r="A29" s="190" t="str">
        <f>TEXT(Matches!F37,"#0")&amp;"-"&amp;TEXT(Matches!G37,"#0")</f>
        <v>0-2</v>
      </c>
    </row>
    <row r="30" spans="1:1" x14ac:dyDescent="0.25">
      <c r="A30" s="190" t="str">
        <f>TEXT(Matches!F38,"#0")&amp;"-"&amp;TEXT(Matches!G38,"#0")</f>
        <v>2-1</v>
      </c>
    </row>
    <row r="31" spans="1:1" x14ac:dyDescent="0.25">
      <c r="A31" s="190" t="str">
        <f>TEXT(Matches!F39,"#0")&amp;"-"&amp;TEXT(Matches!G39,"#0")</f>
        <v>1-3</v>
      </c>
    </row>
    <row r="32" spans="1:1" x14ac:dyDescent="0.25">
      <c r="A32" s="190" t="str">
        <f>TEXT(Matches!F40,"#0")&amp;"-"&amp;TEXT(Matches!G40,"#0")</f>
        <v>0-3</v>
      </c>
    </row>
    <row r="33" spans="1:1" x14ac:dyDescent="0.25">
      <c r="A33" s="190" t="str">
        <f>TEXT(Matches!F41,"#0")&amp;"-"&amp;TEXT(Matches!G41,"#0")</f>
        <v>2-0</v>
      </c>
    </row>
    <row r="34" spans="1:1" x14ac:dyDescent="0.25">
      <c r="A34" s="190" t="str">
        <f>TEXT(Matches!F42,"#0")&amp;"-"&amp;TEXT(Matches!G42,"#0")</f>
        <v>1-3</v>
      </c>
    </row>
    <row r="35" spans="1:1" x14ac:dyDescent="0.25">
      <c r="A35" s="190" t="str">
        <f>TEXT(Matches!F43,"#0")&amp;"-"&amp;TEXT(Matches!G43,"#0")</f>
        <v>0-1</v>
      </c>
    </row>
    <row r="36" spans="1:1" x14ac:dyDescent="0.25">
      <c r="A36" s="190" t="str">
        <f>TEXT(Matches!F44,"#0")&amp;"-"&amp;TEXT(Matches!G44,"#0")</f>
        <v>0-3</v>
      </c>
    </row>
    <row r="37" spans="1:1" x14ac:dyDescent="0.25">
      <c r="A37" s="190" t="str">
        <f>TEXT(Matches!F45,"#0")&amp;"-"&amp;TEXT(Matches!G45,"#0")</f>
        <v>1-2</v>
      </c>
    </row>
    <row r="38" spans="1:1" x14ac:dyDescent="0.25">
      <c r="A38" s="190" t="str">
        <f>TEXT(Matches!F46,"#0")&amp;"-"&amp;TEXT(Matches!G46,"#0")</f>
        <v>2-0</v>
      </c>
    </row>
    <row r="39" spans="1:1" x14ac:dyDescent="0.25">
      <c r="A39" s="191" t="s">
        <v>137</v>
      </c>
    </row>
    <row r="40" spans="1:1" x14ac:dyDescent="0.25">
      <c r="A40" s="190" t="str">
        <f>Matches!P11</f>
        <v>Italy</v>
      </c>
    </row>
    <row r="41" spans="1:1" x14ac:dyDescent="0.25">
      <c r="A41" s="190" t="str">
        <f>Matches!P12</f>
        <v>Turkey</v>
      </c>
    </row>
    <row r="42" spans="1:1" x14ac:dyDescent="0.25">
      <c r="A42" s="190" t="str">
        <f>Matches!P16</f>
        <v>Belgium</v>
      </c>
    </row>
    <row r="43" spans="1:1" x14ac:dyDescent="0.25">
      <c r="A43" s="190" t="str">
        <f>Matches!P17</f>
        <v>Denmark</v>
      </c>
    </row>
    <row r="44" spans="1:1" x14ac:dyDescent="0.25">
      <c r="A44" s="190" t="str">
        <f>Matches!P21</f>
        <v>Netherlands</v>
      </c>
    </row>
    <row r="45" spans="1:1" x14ac:dyDescent="0.25">
      <c r="A45" s="190" t="str">
        <f>Matches!P22</f>
        <v>Ukraine</v>
      </c>
    </row>
    <row r="46" spans="1:1" x14ac:dyDescent="0.25">
      <c r="A46" s="190" t="str">
        <f>Matches!P26</f>
        <v>England</v>
      </c>
    </row>
    <row r="47" spans="1:1" x14ac:dyDescent="0.25">
      <c r="A47" s="190" t="str">
        <f>Matches!P27</f>
        <v>Croatia</v>
      </c>
    </row>
    <row r="48" spans="1:1" x14ac:dyDescent="0.25">
      <c r="A48" s="190" t="str">
        <f>Matches!P31</f>
        <v>Spain</v>
      </c>
    </row>
    <row r="49" spans="1:1" x14ac:dyDescent="0.25">
      <c r="A49" s="190" t="str">
        <f>Matches!P32</f>
        <v>Poland</v>
      </c>
    </row>
    <row r="50" spans="1:1" x14ac:dyDescent="0.25">
      <c r="A50" s="190" t="str">
        <f>Matches!P36</f>
        <v>France</v>
      </c>
    </row>
    <row r="51" spans="1:1" x14ac:dyDescent="0.25">
      <c r="A51" s="190" t="str">
        <f>Matches!P37</f>
        <v>Germany</v>
      </c>
    </row>
    <row r="52" spans="1:1" x14ac:dyDescent="0.25">
      <c r="A52" s="190" t="str">
        <f>Matches!P43</f>
        <v>Switzerland</v>
      </c>
    </row>
    <row r="53" spans="1:1" x14ac:dyDescent="0.25">
      <c r="A53" s="190" t="str">
        <f>Matches!P44</f>
        <v>Portugal</v>
      </c>
    </row>
    <row r="54" spans="1:1" x14ac:dyDescent="0.25">
      <c r="A54" s="190" t="str">
        <f>Matches!P45</f>
        <v>Austria</v>
      </c>
    </row>
    <row r="55" spans="1:1" x14ac:dyDescent="0.25">
      <c r="A55" s="190" t="str">
        <f>Matches!P46</f>
        <v>Scotland</v>
      </c>
    </row>
    <row r="56" spans="1:1" x14ac:dyDescent="0.25">
      <c r="A56" s="191" t="s">
        <v>55</v>
      </c>
    </row>
    <row r="57" spans="1:1" x14ac:dyDescent="0.25">
      <c r="A57" s="190" t="str">
        <f>Matches!B49</f>
        <v>France</v>
      </c>
    </row>
    <row r="58" spans="1:1" x14ac:dyDescent="0.25">
      <c r="A58" s="190" t="str">
        <f>Matches!B50</f>
        <v>Belgium</v>
      </c>
    </row>
    <row r="59" spans="1:1" x14ac:dyDescent="0.25">
      <c r="A59" s="190" t="str">
        <f>Matches!B51</f>
        <v>Netherlands</v>
      </c>
    </row>
    <row r="60" spans="1:1" x14ac:dyDescent="0.25">
      <c r="A60" s="190" t="str">
        <f>Matches!B52</f>
        <v>England</v>
      </c>
    </row>
    <row r="61" spans="1:1" x14ac:dyDescent="0.25">
      <c r="A61" s="191" t="s">
        <v>41</v>
      </c>
    </row>
    <row r="62" spans="1:1" x14ac:dyDescent="0.25">
      <c r="A62" s="190" t="str">
        <f>Matches!B55</f>
        <v>France</v>
      </c>
    </row>
    <row r="63" spans="1:1" x14ac:dyDescent="0.25">
      <c r="A63" s="190" t="str">
        <f>Matches!B56</f>
        <v>England</v>
      </c>
    </row>
    <row r="64" spans="1:1" x14ac:dyDescent="0.25">
      <c r="A64" s="191" t="s">
        <v>114</v>
      </c>
    </row>
    <row r="65" spans="1:1" x14ac:dyDescent="0.25">
      <c r="A65" s="190" t="str">
        <f>Matches!B59</f>
        <v>France</v>
      </c>
    </row>
    <row r="66" spans="1:1" x14ac:dyDescent="0.25">
      <c r="A66" s="191" t="s">
        <v>126</v>
      </c>
    </row>
    <row r="67" spans="1:1" x14ac:dyDescent="0.25">
      <c r="A67" s="190" t="str">
        <f>Matches!M62</f>
        <v>Belgium</v>
      </c>
    </row>
    <row r="68" spans="1:1" x14ac:dyDescent="0.25">
      <c r="A68" s="190" t="str">
        <f>Matches!M63</f>
        <v>Kane</v>
      </c>
    </row>
    <row r="69" spans="1:1" x14ac:dyDescent="0.25">
      <c r="A69" s="190" t="str">
        <f>Matches!M64</f>
        <v>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85546875" defaultRowHeight="15" x14ac:dyDescent="0.25"/>
  <cols>
    <col min="1" max="1" width="2.85546875" customWidth="1"/>
    <col min="2" max="2" width="3.42578125" customWidth="1"/>
    <col min="3" max="3" width="21.42578125" customWidth="1"/>
    <col min="4" max="4" width="1.42578125" customWidth="1"/>
    <col min="5" max="5" width="2.42578125" customWidth="1"/>
    <col min="6" max="6" width="24.42578125" bestFit="1" customWidth="1"/>
    <col min="7" max="7" width="3" customWidth="1"/>
    <col min="8" max="8" width="15" bestFit="1" customWidth="1"/>
    <col min="9" max="10" width="8.85546875" customWidth="1"/>
    <col min="11" max="11" width="2.42578125" customWidth="1"/>
  </cols>
  <sheetData>
    <row r="1" spans="1:16" s="1" customFormat="1" ht="5.0999999999999996" customHeight="1" x14ac:dyDescent="0.25"/>
    <row r="2" spans="1:16" s="4" customFormat="1" ht="30" customHeight="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.0999999999999996" customHeight="1" x14ac:dyDescent="0.25">
      <c r="I3" s="5"/>
      <c r="J3" s="5"/>
    </row>
    <row r="4" spans="1:16" ht="15" customHeight="1" x14ac:dyDescent="0.25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5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5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5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5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5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5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5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5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5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5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5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5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5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5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5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5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5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5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5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5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5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5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5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5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5">
      <c r="F29" s="11"/>
      <c r="G29" s="11"/>
      <c r="H29" s="11"/>
      <c r="I29" s="11"/>
    </row>
    <row r="30" spans="2:16" ht="15" customHeight="1" x14ac:dyDescent="0.25">
      <c r="E30" s="8"/>
    </row>
    <row r="31" spans="2:16" ht="15" customHeight="1" x14ac:dyDescent="0.25">
      <c r="E31" s="19"/>
      <c r="F31" s="18"/>
    </row>
    <row r="32" spans="2:16" ht="15" customHeight="1" x14ac:dyDescent="0.3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8" ht="15" customHeight="1" x14ac:dyDescent="0.25"/>
    <row r="98" spans="1:8" ht="15" customHeight="1" x14ac:dyDescent="0.25"/>
    <row r="99" spans="1:8" ht="15" customHeight="1" x14ac:dyDescent="0.25"/>
    <row r="100" spans="1:8" ht="15" customHeight="1" x14ac:dyDescent="0.25"/>
    <row r="101" spans="1:8" ht="15" customHeight="1" x14ac:dyDescent="0.25"/>
    <row r="102" spans="1:8" ht="15" customHeight="1" x14ac:dyDescent="0.25">
      <c r="H102" s="10"/>
    </row>
    <row r="103" spans="1:8" ht="15" customHeight="1" x14ac:dyDescent="0.25"/>
    <row r="104" spans="1:8" x14ac:dyDescent="0.25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40625" defaultRowHeight="12.75" x14ac:dyDescent="0.2"/>
  <cols>
    <col min="1" max="112" width="8.85546875" style="194" customWidth="1"/>
    <col min="113" max="119" width="8.85546875" style="200" customWidth="1"/>
    <col min="120" max="240" width="8.85546875" style="194" customWidth="1"/>
    <col min="241" max="247" width="8.85546875" style="200" customWidth="1"/>
    <col min="248" max="256" width="8.85546875" style="194" customWidth="1"/>
    <col min="257" max="16384" width="9.140625" style="194"/>
  </cols>
  <sheetData>
    <row r="1" spans="1:256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1</v>
      </c>
      <c r="DJ3" s="193">
        <f>Matches!V13</f>
        <v>1</v>
      </c>
      <c r="DK3" s="193">
        <f>Matches!W13</f>
        <v>1</v>
      </c>
      <c r="DL3" s="193">
        <f>Matches!X13</f>
        <v>5</v>
      </c>
      <c r="DM3" s="193">
        <f>Matches!Z13</f>
        <v>5</v>
      </c>
      <c r="DN3" s="193">
        <f>Matches!AA13</f>
        <v>0</v>
      </c>
      <c r="DO3" s="193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1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4</v>
      </c>
      <c r="H4" s="21">
        <f>F4-G4+1000</f>
        <v>1001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2</v>
      </c>
      <c r="DC4" s="21" t="str">
        <f>Matches!H12</f>
        <v>Switzerland</v>
      </c>
      <c r="DD4" s="21" t="str">
        <f>IF(AND(Matches!F12&lt;&gt;"",Matches!G12&lt;&gt;""),IF(DA4&gt;DB4,"W",IF(DA4=DB4,"D","L")),"")</f>
        <v>L</v>
      </c>
      <c r="DE4" s="21" t="str">
        <f t="shared" ref="DE4:DE38" si="0">IF(DD4&lt;&gt;"",IF(DD4="W","L",IF(DD4="L","W","D")),"")</f>
        <v>W</v>
      </c>
      <c r="DF4" s="21"/>
      <c r="DG4" s="21"/>
      <c r="DH4" s="21" t="str">
        <f>Matches!P18</f>
        <v>Russia</v>
      </c>
      <c r="DI4" s="193">
        <f>Matches!U18</f>
        <v>0</v>
      </c>
      <c r="DJ4" s="193">
        <f>Matches!V18</f>
        <v>1</v>
      </c>
      <c r="DK4" s="193">
        <f>Matches!W18</f>
        <v>2</v>
      </c>
      <c r="DL4" s="193">
        <f>Matches!X18</f>
        <v>4</v>
      </c>
      <c r="DM4" s="193">
        <f>Matches!Z18</f>
        <v>8</v>
      </c>
      <c r="DN4" s="193">
        <f>Matches!AA18</f>
        <v>-4</v>
      </c>
      <c r="DO4" s="193">
        <f>Matches!AB18</f>
        <v>1</v>
      </c>
      <c r="DP4" s="21">
        <f>VLOOKUP(DH4,B4:J40,9,FALSE)</f>
        <v>44</v>
      </c>
      <c r="DQ4" s="21">
        <f>RANK(DO4,DO3:DO8)</f>
        <v>6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6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2</v>
      </c>
      <c r="H5" s="21">
        <f t="shared" ref="H5:H7" si="2">F5-G5+1000</f>
        <v>1003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4</v>
      </c>
      <c r="DM5" s="193">
        <f>Matches!Z23</f>
        <v>4</v>
      </c>
      <c r="DN5" s="193">
        <f>Matches!AA23</f>
        <v>0</v>
      </c>
      <c r="DO5" s="193">
        <f>Matches!AB23</f>
        <v>3</v>
      </c>
      <c r="DP5" s="21">
        <f>VLOOKUP(DH5,B4:J40,9,FALSE)</f>
        <v>40</v>
      </c>
      <c r="DQ5" s="21">
        <f>RANK(DO5,DO3:DO8)</f>
        <v>3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3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3</v>
      </c>
      <c r="F6" s="21">
        <f>SUMIF(CZ3:CZ60,B6,DA3:DA60)+SUMIF(DC3:DC60,B6,DB3:DB60)</f>
        <v>3</v>
      </c>
      <c r="G6" s="21">
        <f>SUMIF(DC3:DC60,B6,DA3:DA60)+SUMIF(CZ3:CZ60,B6,DB3:DB60)</f>
        <v>7</v>
      </c>
      <c r="H6" s="21">
        <f t="shared" si="2"/>
        <v>996</v>
      </c>
      <c r="I6" s="21">
        <f t="shared" si="3"/>
        <v>0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3</v>
      </c>
      <c r="DM6" s="193">
        <f>Matches!Z28</f>
        <v>6</v>
      </c>
      <c r="DN6" s="193">
        <f>Matches!AA28</f>
        <v>-3</v>
      </c>
      <c r="DO6" s="193">
        <f>Matches!AB28</f>
        <v>3</v>
      </c>
      <c r="DP6" s="21">
        <f>VLOOKUP(DH6,B4:J40,9,FALSE)</f>
        <v>27</v>
      </c>
      <c r="DQ6" s="21">
        <f>RANK(DO6,DO3:DO8)</f>
        <v>3</v>
      </c>
      <c r="DR6" s="21">
        <f>SUMPRODUCT((DQ3:DQ8=DQ6)*(DN3:DN8&gt;DN6))</f>
        <v>1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4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5</v>
      </c>
      <c r="G7" s="21">
        <f>SUMIF(DC3:DC60,B7,DA3:DA60)+SUMIF(CZ3:CZ60,B7,DB3:DB60)</f>
        <v>5</v>
      </c>
      <c r="H7" s="21">
        <f t="shared" si="2"/>
        <v>1000</v>
      </c>
      <c r="I7" s="21">
        <f t="shared" si="3"/>
        <v>4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1</v>
      </c>
      <c r="DM7" s="193">
        <f>Matches!Z33</f>
        <v>4</v>
      </c>
      <c r="DN7" s="193">
        <f>Matches!AA33</f>
        <v>-3</v>
      </c>
      <c r="DO7" s="193">
        <f>Matches!AB33</f>
        <v>3</v>
      </c>
      <c r="DP7" s="21">
        <f>VLOOKUP(DH7,B4:J40,9,FALSE)</f>
        <v>39</v>
      </c>
      <c r="DQ7" s="21">
        <f>RANK(DO7,DO3:DO8)</f>
        <v>3</v>
      </c>
      <c r="DR7" s="21">
        <f>SUMPRODUCT((DQ3:DQ8=DQ7)*(DN3:DN8&gt;DN7))</f>
        <v>1</v>
      </c>
      <c r="DS7" s="21">
        <f>SUMPRODUCT((DQ3:DQ8=DQ7)*(DN3:DN8=DN7)*(DL3:DL8&gt;DL7))</f>
        <v>1</v>
      </c>
      <c r="DT7" s="21">
        <f>SUMPRODUCT((DQ3:DQ8=DQ7)*(DN3:DN8=DN7)*(DL3:DL8=DL7)*(DP3:DP8&gt;DP7))</f>
        <v>0</v>
      </c>
      <c r="DU7" s="21">
        <f t="shared" si="1"/>
        <v>5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4</v>
      </c>
      <c r="DM8" s="193">
        <f>Matches!Z38</f>
        <v>4</v>
      </c>
      <c r="DN8" s="193">
        <f>Matches!AA38</f>
        <v>0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1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2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1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>Finland</v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3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0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2</v>
      </c>
      <c r="F12" s="21">
        <f>SUMIF(CZ3:CZ60,B12,DA3:DA60)+SUMIF(DC3:DC60,B12,DB3:DB60)</f>
        <v>4</v>
      </c>
      <c r="G12" s="21">
        <f>SUMIF(DC3:DC60,B12,DA3:DA60)+SUMIF(CZ3:CZ60,B12,DB3:DB60)</f>
        <v>8</v>
      </c>
      <c r="H12" s="21">
        <f t="shared" si="13"/>
        <v>996</v>
      </c>
      <c r="I12" s="21">
        <f t="shared" si="14"/>
        <v>1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4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>Russia</v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3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A</v>
      </c>
      <c r="DR12" s="199" t="str">
        <f>Matches!AC44</f>
        <v>F</v>
      </c>
      <c r="DS12" s="199" t="str">
        <f>Matches!AC45</f>
        <v>C</v>
      </c>
      <c r="DT12" s="199" t="str">
        <f>Matches!AC46</f>
        <v>D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3</v>
      </c>
      <c r="H13" s="21">
        <f t="shared" si="13"/>
        <v>1002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Finland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>Finland</v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1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2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2</v>
      </c>
      <c r="BO13" s="21">
        <f>BM13-BN13+1000</f>
        <v>1000</v>
      </c>
      <c r="BP13" s="21">
        <f t="shared" ref="BP13:BP14" si="20">IF(BI13&lt;&gt;"",BJ13*3+BK13*1,"")</f>
        <v>1</v>
      </c>
      <c r="BQ13" s="21">
        <f>IF(BI13&lt;&gt;"",VLOOKUP(BI13,B4:H40,7,FALSE),"")</f>
        <v>995</v>
      </c>
      <c r="BR13" s="21">
        <f>IF(BI13&lt;&gt;"",VLOOKUP(BI13,B4:H40,5,FALSE),"")</f>
        <v>2</v>
      </c>
      <c r="BS13" s="21">
        <f>IF(BI13&lt;&gt;"",VLOOKUP(BI13,B4:J40,9,FALSE),"")</f>
        <v>36</v>
      </c>
      <c r="BT13" s="21">
        <f t="shared" ref="BT13:BT14" si="21">BP13</f>
        <v>1</v>
      </c>
      <c r="BU13" s="21">
        <f>IF(BI13&lt;&gt;"",RANK(BT13,BT11:BT15),"")</f>
        <v>1</v>
      </c>
      <c r="BV13" s="21">
        <f>IF(BI13&lt;&gt;"",SUMPRODUCT((BT11:BT15=BT13)*(BO11:BO15&gt;BO13)),"")</f>
        <v>0</v>
      </c>
      <c r="BW13" s="21">
        <f>IF(BI13&lt;&gt;"",SUMPRODUCT((BT11:BT15=BT13)*(BO11:BO15=BO13)*(BM11:BM15&gt;BM13)),"")</f>
        <v>0</v>
      </c>
      <c r="BX13" s="21">
        <f>IF(BI13&lt;&gt;"",SUMPRODUCT((BT11:BT15=BT13)*(BO11:BO15=BO13)*(BM11:BM15=BM13)*(BQ11:BQ15&gt;BQ13)),"")</f>
        <v>1</v>
      </c>
      <c r="BY13" s="21">
        <f>IF(BI13&lt;&gt;"",SUMPRODUCT((BT11:BT15=BT13)*(BO11:BO15=BO13)*(BM11:BM15=BM13)*(BQ11:BQ15=BQ13)*(BR11:BR15&gt;BR13)),"")</f>
        <v>0</v>
      </c>
      <c r="BZ13" s="21">
        <f>IF(BI13&lt;&gt;"",SUMPRODUCT((BT11:BT15=BT13)*(BO11:BO15=BO13)*(BM11:BM15=BM13)*(BQ11:BQ15=BQ13)*(BR11:BR15=BR13)*(BS11:BS15&gt;BS13)),"")</f>
        <v>0</v>
      </c>
      <c r="CA13" s="21">
        <f>IF(BI13&lt;&gt;"",SUM(BU13:BZ13)+2,"")</f>
        <v>4</v>
      </c>
      <c r="CB13" s="21" t="str">
        <f>IF(BI13&lt;&gt;"",INDEX(BI13:BI15,MATCH(3,CA13:CA15,0),0),"")</f>
        <v>Russia</v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1</v>
      </c>
      <c r="DR13" s="199">
        <f>IFERROR(MATCH(DR12,DH13:DK13,0),0)</f>
        <v>0</v>
      </c>
      <c r="DS13" s="199">
        <f>IFERROR(MATCH(DS12,DH13:DK13,0),0)</f>
        <v>3</v>
      </c>
      <c r="DT13" s="199">
        <f>IFERROR(MATCH(DT12,DH13:DK13,0),0)</f>
        <v>4</v>
      </c>
      <c r="DU13" s="199">
        <f t="shared" ref="DU13:DU27" si="22">SUM(DQ13:DT13)</f>
        <v>8</v>
      </c>
      <c r="DV13" s="198"/>
      <c r="DW13" s="198" t="str">
        <f>INDEX(DH3:DH8,MATCH(1,DU3:DU8,0),0)</f>
        <v>Switzerland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2</v>
      </c>
      <c r="G14" s="21">
        <f>SUMIF(DC3:DC60,B14,DA3:DA60)+SUMIF(CZ3:CZ60,B14,DB3:DB60)</f>
        <v>7</v>
      </c>
      <c r="H14" s="21">
        <f t="shared" si="13"/>
        <v>995</v>
      </c>
      <c r="I14" s="21">
        <f t="shared" si="14"/>
        <v>1</v>
      </c>
      <c r="J14" s="21">
        <v>36</v>
      </c>
      <c r="K14" s="21">
        <f>IF(COUNTIF(I11:I15,4)&lt;&gt;4,RANK(I14,I11:I15),I54)</f>
        <v>3</v>
      </c>
      <c r="L14" s="21"/>
      <c r="M14" s="21">
        <f>SUMPRODUCT((K11:K14=K14)*(J11:J14&lt;J14))+K14</f>
        <v>3</v>
      </c>
      <c r="N14" s="21" t="str">
        <f>INDEX(B11:B15,MATCH(4,M11:M15,0),0)</f>
        <v>Russia</v>
      </c>
      <c r="O14" s="21">
        <f>INDEX(K11:K15,MATCH(N14,B11:B15,0),0)</f>
        <v>3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>Russia</v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1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2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2</v>
      </c>
      <c r="BO14" s="21">
        <f>BM14-BN14+1000</f>
        <v>1000</v>
      </c>
      <c r="BP14" s="21">
        <f t="shared" si="20"/>
        <v>1</v>
      </c>
      <c r="BQ14" s="21">
        <f>IF(BI14&lt;&gt;"",VLOOKUP(BI14,B4:H40,7,FALSE),"")</f>
        <v>996</v>
      </c>
      <c r="BR14" s="21">
        <f>IF(BI14&lt;&gt;"",VLOOKUP(BI14,B4:H40,5,FALSE),"")</f>
        <v>4</v>
      </c>
      <c r="BS14" s="21">
        <f>IF(BI14&lt;&gt;"",VLOOKUP(BI14,B4:J40,9,FALSE),"")</f>
        <v>44</v>
      </c>
      <c r="BT14" s="21">
        <f t="shared" si="21"/>
        <v>1</v>
      </c>
      <c r="BU14" s="21">
        <f>IF(BI14&lt;&gt;"",RANK(BT14,BT11:BT15),"")</f>
        <v>1</v>
      </c>
      <c r="BV14" s="21">
        <f>IF(BI14&lt;&gt;"",SUMPRODUCT((BT11:BT15=BT14)*(BO11:BO15&gt;BO14)),"")</f>
        <v>0</v>
      </c>
      <c r="BW14" s="21">
        <f>IF(BI14&lt;&gt;"",SUMPRODUCT((BT11:BT15=BT14)*(BO11:BO15=BO14)*(BM11:BM15&gt;BM14)),"")</f>
        <v>0</v>
      </c>
      <c r="BX14" s="21">
        <f>IF(BI14&lt;&gt;"",SUMPRODUCT((BT11:BT15=BT14)*(BO11:BO15=BO14)*(BM11:BM15=BM14)*(BQ11:BQ15&gt;BQ14)),"")</f>
        <v>0</v>
      </c>
      <c r="BY14" s="21">
        <f>IF(BI14&lt;&gt;"",SUMPRODUCT((BT11:BT15=BT14)*(BO11:BO15=BO14)*(BM11:BM15=BM14)*(BQ11:BQ15=BQ14)*(BR11:BR15&gt;BR14)),"")</f>
        <v>0</v>
      </c>
      <c r="BZ14" s="21">
        <f>IF(BI14&lt;&gt;"",SUMPRODUCT((BT11:BT15=BT14)*(BO11:BO15=BO14)*(BM11:BM15=BM14)*(BQ11:BQ15=BQ14)*(BR11:BR15=BR14)*(BS11:BS15&gt;BS14)),"")</f>
        <v>0</v>
      </c>
      <c r="CA14" s="21">
        <f>IF(BI14&lt;&gt;"",SUM(BU14:BZ14)+2,"")</f>
        <v>3</v>
      </c>
      <c r="CB14" s="21" t="str">
        <f>IF(BI14&lt;&gt;"",INDEX(BI13:BI15,MATCH(4,CA13:CA15,0),0),"")</f>
        <v>Finland</v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1</v>
      </c>
      <c r="DR14" s="199">
        <f>IFERROR(MATCH(DR12,DH14:DK14,0),0)</f>
        <v>0</v>
      </c>
      <c r="DS14" s="199">
        <f>IFERROR(MATCH(DS12,DH14:DK14,0),0)</f>
        <v>3</v>
      </c>
      <c r="DT14" s="199">
        <f>IFERROR(MATCH(DT12,DH14:DK14,0),0)</f>
        <v>0</v>
      </c>
      <c r="DU14" s="199">
        <f t="shared" si="22"/>
        <v>4</v>
      </c>
      <c r="DV14" s="198"/>
      <c r="DW14" s="198" t="str">
        <f>INDEX(DH3:DH8,MATCH(2,DU3:DU8,0),0)</f>
        <v>Portugal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2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D</v>
      </c>
      <c r="DE15" s="21" t="str">
        <f t="shared" si="0"/>
        <v>D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1</v>
      </c>
      <c r="DR15" s="199">
        <f>IFERROR(MATCH(DR12,DH15:DK15,0),0)</f>
        <v>4</v>
      </c>
      <c r="DS15" s="199">
        <f>IFERROR(MATCH(DS12,DH15:DK15,0),0)</f>
        <v>3</v>
      </c>
      <c r="DT15" s="199">
        <f>IFERROR(MATCH(DT12,DH15:DK15,0),0)</f>
        <v>0</v>
      </c>
      <c r="DU15" s="199">
        <f t="shared" si="22"/>
        <v>8</v>
      </c>
      <c r="DV15" s="198"/>
      <c r="DW15" s="198" t="str">
        <f>INDEX(DH3:DH8,MATCH(3,DU3:DU8,0),0)</f>
        <v>Austria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1</v>
      </c>
      <c r="DR16" s="199">
        <f>IFERROR(MATCH(DR12,DH16:DK16,0),0)</f>
        <v>0</v>
      </c>
      <c r="DS16" s="199">
        <f>IFERROR(MATCH(DS12,DH16:DK16,0),0)</f>
        <v>0</v>
      </c>
      <c r="DT16" s="199">
        <f>IFERROR(MATCH(DT12,DH16:DK16,0),0)</f>
        <v>3</v>
      </c>
      <c r="DU16" s="199">
        <f t="shared" si="22"/>
        <v>4</v>
      </c>
      <c r="DV16" s="198"/>
      <c r="DW16" s="198" t="str">
        <f>INDEX(DH3:DH8,MATCH(4,DU3:DU8,0),0)</f>
        <v>Scotland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1</v>
      </c>
      <c r="DC17" s="21" t="str">
        <f>Matches!H25</f>
        <v>Switzerland</v>
      </c>
      <c r="DD17" s="21" t="str">
        <f>IF(AND(Matches!F25&lt;&gt;"",Matches!G25&lt;&gt;""),IF(DA17&gt;DB17,"W",IF(DA17=DB17,"D","L")),"")</f>
        <v>D</v>
      </c>
      <c r="DE17" s="21" t="str">
        <f t="shared" si="0"/>
        <v>D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1</v>
      </c>
      <c r="DR17" s="199">
        <f>IFERROR(MATCH(DR12,DH17:DK17,0),0)</f>
        <v>4</v>
      </c>
      <c r="DS17" s="199">
        <f>IFERROR(MATCH(DS12,DH17:DK17,0),0)</f>
        <v>0</v>
      </c>
      <c r="DT17" s="199">
        <f>IFERROR(MATCH(DT12,DH17:DK17,0),0)</f>
        <v>3</v>
      </c>
      <c r="DU17" s="199">
        <f t="shared" si="22"/>
        <v>8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2</v>
      </c>
      <c r="H18" s="21">
        <f t="shared" ref="H18:H21" si="25">F18-G18+1000</f>
        <v>1003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>Netherlands</v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>Netherlands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1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1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1</v>
      </c>
      <c r="AA18" s="21">
        <f>Y18-Z18+1000</f>
        <v>1000</v>
      </c>
      <c r="AB18" s="21">
        <f t="shared" ref="AB18:AB21" si="27">IF(U18&lt;&gt;"",V18*3+W18*1,"")</f>
        <v>1</v>
      </c>
      <c r="AC18" s="21">
        <f>IF(U18&lt;&gt;"",VLOOKUP(U18,B4:H40,7,FALSE),"")</f>
        <v>1003</v>
      </c>
      <c r="AD18" s="21">
        <f>IF(U18&lt;&gt;"",VLOOKUP(U18,B4:H40,5,FALSE),"")</f>
        <v>5</v>
      </c>
      <c r="AE18" s="21">
        <f>IF(U18&lt;&gt;"",VLOOKUP(U18,B4:J40,9,FALSE),"")</f>
        <v>45</v>
      </c>
      <c r="AF18" s="21">
        <f t="shared" ref="AF18:AF21" si="28">AB18</f>
        <v>1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0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0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1</v>
      </c>
      <c r="AN18" s="21" t="str">
        <f>IF(U18&lt;&gt;"",INDEX(U18:U22,MATCH(1,AM18:AM22,0),0),"")</f>
        <v>Netherlands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1</v>
      </c>
      <c r="DR18" s="199">
        <f>IFERROR(MATCH(DR12,DH18:DK18,0),0)</f>
        <v>4</v>
      </c>
      <c r="DS18" s="199">
        <f>IFERROR(MATCH(DS12,DH18:DK18,0),0)</f>
        <v>0</v>
      </c>
      <c r="DT18" s="199">
        <f>IFERROR(MATCH(DT12,DH18:DK18,0),0)</f>
        <v>0</v>
      </c>
      <c r="DU18" s="199">
        <f t="shared" si="22"/>
        <v>5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0</v>
      </c>
      <c r="F19" s="21">
        <f>SUMIF(CZ3:CZ60,B19,DA3:DA60)+SUMIF(DC3:DC60,B19,DB3:DB60)</f>
        <v>5</v>
      </c>
      <c r="G19" s="21">
        <f>SUMIF(DC3:DC60,B19,DA3:DA60)+SUMIF(CZ3:CZ60,B19,DB3:DB60)</f>
        <v>3</v>
      </c>
      <c r="H19" s="21">
        <f t="shared" si="25"/>
        <v>1002</v>
      </c>
      <c r="I19" s="21">
        <f t="shared" si="26"/>
        <v>7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1</v>
      </c>
      <c r="P19" s="21" t="str">
        <f>IF(P18&lt;&gt;"",N19,"")</f>
        <v>Ukraine</v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>Ukraine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1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1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1</v>
      </c>
      <c r="AA19" s="21">
        <f>Y19-Z19+1000</f>
        <v>1000</v>
      </c>
      <c r="AB19" s="21">
        <f t="shared" si="27"/>
        <v>1</v>
      </c>
      <c r="AC19" s="21">
        <f>IF(U19&lt;&gt;"",VLOOKUP(U19,B4:H40,7,FALSE),"")</f>
        <v>1002</v>
      </c>
      <c r="AD19" s="21">
        <f>IF(U19&lt;&gt;"",VLOOKUP(U19,B4:H40,5,FALSE),"")</f>
        <v>5</v>
      </c>
      <c r="AE19" s="21">
        <f>IF(U19&lt;&gt;"",VLOOKUP(U19,B4:J40,9,FALSE),"")</f>
        <v>50</v>
      </c>
      <c r="AF19" s="21">
        <f t="shared" si="28"/>
        <v>1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1</v>
      </c>
      <c r="AK19" s="21">
        <f>IF(U19&lt;&gt;"",SUMPRODUCT((AF18:AF22=AF19)*(AA18:AA22=AA19)*(Y18:Y22=Y19)*(AC18:AC22=AC19)*(AD18:AD22&gt;AD19)),"")</f>
        <v>0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2</v>
      </c>
      <c r="AN19" s="21" t="str">
        <f>IF(U19&lt;&gt;"",INDEX(U18:U22,MATCH(2,AM18:AM22,0),0),"")</f>
        <v>Ukraine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1</v>
      </c>
      <c r="DR19" s="199">
        <f>IFERROR(MATCH(DR12,DH19:DK19,0),0)</f>
        <v>0</v>
      </c>
      <c r="DS19" s="199">
        <f>IFERROR(MATCH(DS12,DH19:DK19,0),0)</f>
        <v>2</v>
      </c>
      <c r="DT19" s="199">
        <f>IFERROR(MATCH(DT12,DH19:DK19,0),0)</f>
        <v>3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Scotland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4</v>
      </c>
      <c r="G20" s="21">
        <f>SUMIF(DC3:DC60,B20,DA3:DA60)+SUMIF(CZ3:CZ60,B20,DB3:DB60)</f>
        <v>4</v>
      </c>
      <c r="H20" s="21">
        <f t="shared" si="25"/>
        <v>1000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1</v>
      </c>
      <c r="DR20" s="199">
        <f>IFERROR(MATCH(DR12,DH20:DK20,0),0)</f>
        <v>4</v>
      </c>
      <c r="DS20" s="199">
        <f>IFERROR(MATCH(DS12,DH20:DK20,0),0)</f>
        <v>2</v>
      </c>
      <c r="DT20" s="199">
        <f>IFERROR(MATCH(DT12,DH20:DK20,0),0)</f>
        <v>3</v>
      </c>
      <c r="DU20" s="199">
        <f t="shared" si="22"/>
        <v>10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6</v>
      </c>
      <c r="H21" s="21">
        <f t="shared" si="25"/>
        <v>995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1</v>
      </c>
      <c r="DR21" s="199">
        <f>IFERROR(MATCH(DR12,DH21:DK21,0),0)</f>
        <v>4</v>
      </c>
      <c r="DS21" s="199">
        <f>IFERROR(MATCH(DS12,DH21:DK21,0),0)</f>
        <v>2</v>
      </c>
      <c r="DT21" s="199">
        <f>IFERROR(MATCH(DT12,DH21:DK21,0),0)</f>
        <v>0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Switzerland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1</v>
      </c>
      <c r="DR22" s="199">
        <f>IFERROR(MATCH(DR12,DH22:DK22,0),0)</f>
        <v>4</v>
      </c>
      <c r="DS22" s="199">
        <f>IFERROR(MATCH(DS12,DH22:DK22,0),0)</f>
        <v>0</v>
      </c>
      <c r="DT22" s="199">
        <f>IFERROR(MATCH(DT12,DH22:DK22,0),0)</f>
        <v>2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0</v>
      </c>
      <c r="DS23" s="199">
        <f>IFERROR(MATCH(DS12,DH23:DK23,0),0)</f>
        <v>2</v>
      </c>
      <c r="DT23" s="199">
        <f>IFERROR(MATCH(DT12,DH23:DK23,0),0)</f>
        <v>3</v>
      </c>
      <c r="DU23" s="199">
        <f t="shared" si="22"/>
        <v>5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4</v>
      </c>
      <c r="DS24" s="199">
        <f>IFERROR(MATCH(DS12,DH24:DK24,0),0)</f>
        <v>2</v>
      </c>
      <c r="DT24" s="199">
        <f>IFERROR(MATCH(DT12,DH24:DK24,0),0)</f>
        <v>3</v>
      </c>
      <c r="DU24" s="199">
        <f t="shared" si="22"/>
        <v>9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3</v>
      </c>
      <c r="G25" s="21">
        <f>SUMIF(DC3:DC60,B25,DA3:DA60)+SUMIF(CZ3:CZ60,B25,DB3:DB60)</f>
        <v>6</v>
      </c>
      <c r="H25" s="21">
        <f t="shared" ref="H25:H28" si="36">F25-G25+1000</f>
        <v>997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5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0</v>
      </c>
      <c r="DR25" s="199">
        <f>IFERROR(MATCH(DR12,DH25:DK25,0),0)</f>
        <v>4</v>
      </c>
      <c r="DS25" s="199">
        <f>IFERROR(MATCH(DS12,DH25:DK25,0),0)</f>
        <v>2</v>
      </c>
      <c r="DT25" s="199">
        <f>IFERROR(MATCH(DT12,DH25:DK25,0),0)</f>
        <v>0</v>
      </c>
      <c r="DU25" s="199">
        <f t="shared" si="22"/>
        <v>6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3</v>
      </c>
      <c r="G26" s="21">
        <f>SUMIF(DC3:DC60,B26,DA3:DA60)+SUMIF(CZ3:CZ60,B26,DB3:DB60)</f>
        <v>7</v>
      </c>
      <c r="H26" s="21">
        <f t="shared" si="36"/>
        <v>996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1004</v>
      </c>
      <c r="AD26" s="21">
        <f>IF(U26&lt;&gt;"",VLOOKUP(U26,B4:H40,5,FALSE),"")</f>
        <v>7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0</v>
      </c>
      <c r="DR26" s="199">
        <f>IFERROR(MATCH(DR12,DH26:DK26,0),0)</f>
        <v>4</v>
      </c>
      <c r="DS26" s="199">
        <f>IFERROR(MATCH(DS12,DH26:DK26,0),0)</f>
        <v>0</v>
      </c>
      <c r="DT26" s="199">
        <f>IFERROR(MATCH(DT12,DH26:DK26,0),0)</f>
        <v>2</v>
      </c>
      <c r="DU26" s="199">
        <f t="shared" si="22"/>
        <v>6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7</v>
      </c>
      <c r="G27" s="21">
        <f>SUMIF(DC3:DC60,B27,DA3:DA60)+SUMIF(CZ3:CZ60,B27,DB3:DB60)</f>
        <v>3</v>
      </c>
      <c r="H27" s="21">
        <f t="shared" si="36"/>
        <v>1004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2</v>
      </c>
      <c r="DB27" s="21">
        <f>IF(AND(Matches!G35&lt;&gt;"",Matches!F35&lt;&gt;""),Matches!G35,0)</f>
        <v>3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0</v>
      </c>
      <c r="DR27" s="199">
        <f>IFERROR(MATCH(DR12,DH27:DK27,0),0)</f>
        <v>4</v>
      </c>
      <c r="DS27" s="199">
        <f>IFERROR(MATCH(DS12,DH27:DK27,0),0)</f>
        <v>1</v>
      </c>
      <c r="DT27" s="199">
        <f>IFERROR(MATCH(DT12,DH27:DK27,0),0)</f>
        <v>2</v>
      </c>
      <c r="DU27" s="199">
        <f t="shared" si="22"/>
        <v>7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3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8</v>
      </c>
      <c r="G31" s="21">
        <f>SUMIF(DC3:DC60,B31,DA3:DA60)+SUMIF(CZ3:CZ60,B31,DB3:DB60)</f>
        <v>1</v>
      </c>
      <c r="H31" s="21">
        <f t="shared" ref="H31:H34" si="47">F31-G31+1000</f>
        <v>1007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3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0</v>
      </c>
      <c r="E32" s="21">
        <f>SUMPRODUCT((CZ3:CZ42=B32)*(DD3:DD42="L"))+SUMPRODUCT((DC3:DC42=B32)*(DE3:DE42="L"))</f>
        <v>2</v>
      </c>
      <c r="F32" s="21">
        <f>SUMIF(CZ3:CZ60,B32,DA3:DA60)+SUMIF(DC3:DC60,B32,DB3:DB60)</f>
        <v>1</v>
      </c>
      <c r="G32" s="21">
        <f>SUMIF(DC3:DC60,B32,DA3:DA60)+SUMIF(CZ3:CZ60,B32,DB3:DB60)</f>
        <v>4</v>
      </c>
      <c r="H32" s="21">
        <f t="shared" si="47"/>
        <v>997</v>
      </c>
      <c r="I32" s="21">
        <f t="shared" si="48"/>
        <v>3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0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2</v>
      </c>
      <c r="H33" s="21">
        <f t="shared" si="47"/>
        <v>1002</v>
      </c>
      <c r="I33" s="21">
        <f t="shared" si="48"/>
        <v>6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6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2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2</v>
      </c>
      <c r="E38" s="21">
        <f>SUMPRODUCT((CZ3:CZ42=B38)*(DD3:DD42="L"))+SUMPRODUCT((DC3:DC42=B38)*(DE3:DE42="L"))</f>
        <v>0</v>
      </c>
      <c r="F38" s="21">
        <f>SUMIF(CZ3:CZ60,B38,DA3:DA60)+SUMIF(DC3:DC60,B38,DB3:DB60)</f>
        <v>4</v>
      </c>
      <c r="G38" s="21">
        <f>SUMIF(DC3:DC60,B38,DA3:DA60)+SUMIF(CZ3:CZ60,B38,DB3:DB60)</f>
        <v>2</v>
      </c>
      <c r="H38" s="21">
        <f t="shared" si="58"/>
        <v>1002</v>
      </c>
      <c r="I38" s="21">
        <f t="shared" si="59"/>
        <v>5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7</v>
      </c>
      <c r="H39" s="21">
        <f t="shared" si="58"/>
        <v>994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4</v>
      </c>
      <c r="G40" s="21">
        <f>SUMIF(DC3:DC60,B40,DA3:DA60)+SUMIF(CZ3:CZ60,B40,DB3:DB60)</f>
        <v>4</v>
      </c>
      <c r="H40" s="21">
        <f t="shared" si="58"/>
        <v>1000</v>
      </c>
      <c r="I40" s="21">
        <f t="shared" si="59"/>
        <v>4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4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>
        <f>IF(U18&lt;&gt;"",SUMPRODUCT((AB18:AB21=AB18)*(AA18:AA21=AA18)*(Y18:Y21=Y18)*(Z18:Z21=Z18)),"")</f>
        <v>2</v>
      </c>
      <c r="U58" s="194" t="str">
        <f>IF(AND(T58&lt;&gt;"",T58&gt;1),U18,"")</f>
        <v>Netherlands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1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1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1003</v>
      </c>
      <c r="AD58" s="194">
        <f>IF(U58&lt;&gt;"",VLOOKUP(U58,B4:H40,5,FALSE),"")</f>
        <v>5</v>
      </c>
      <c r="AE58" s="194">
        <f>IF(U58&lt;&gt;"",VLOOKUP(U58,B4:J40,9,FALSE),"")</f>
        <v>45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0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1</v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>
        <f>IF(U19&lt;&gt;"",SUMPRODUCT((AB18:AB21=AB19)*(AA18:AA21=AA19)*(Y18:Y21=Y19)*(Z18:Z21=Z19)),"")</f>
        <v>2</v>
      </c>
      <c r="U59" s="194" t="str">
        <f t="shared" ref="U59:U61" si="85">IF(AND(T59&lt;&gt;"",T59&gt;1),U19,"")</f>
        <v>Ukraine</v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1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1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1</v>
      </c>
      <c r="AA59" s="194">
        <f>Y59-Z59+1000</f>
        <v>1000</v>
      </c>
      <c r="AB59" s="194">
        <f t="shared" ref="AB59:AB61" si="86">IF(U59&lt;&gt;"",V59*3+W59*1,"")</f>
        <v>1</v>
      </c>
      <c r="AC59" s="194">
        <f>IF(U59&lt;&gt;"",VLOOKUP(U59,B4:H40,7,FALSE),"")</f>
        <v>1002</v>
      </c>
      <c r="AD59" s="194">
        <f>IF(U59&lt;&gt;"",VLOOKUP(U59,B4:H40,5,FALSE),"")</f>
        <v>5</v>
      </c>
      <c r="AE59" s="194">
        <f>IF(U59&lt;&gt;"",VLOOKUP(U59,B4:J40,9,FALSE),"")</f>
        <v>50</v>
      </c>
      <c r="AF59" s="194">
        <f t="shared" ref="AF59:AF61" si="87">AB59</f>
        <v>1</v>
      </c>
      <c r="AG59" s="194">
        <f>IF(U59&lt;&gt;"",RANK(AF59,AF58:AF61),"")</f>
        <v>1</v>
      </c>
      <c r="AH59" s="194">
        <f>IF(U59&lt;&gt;"",SUMPRODUCT((AF58:AF61=AF59)*(AA58:AA61&gt;AA59)),"")</f>
        <v>0</v>
      </c>
      <c r="AI59" s="194">
        <f>IF(U59&lt;&gt;"",SUMPRODUCT((AF58:AF61=AF59)*(AA58:AA61=AA59)*(Y58:Y61&gt;Y59)),"")</f>
        <v>0</v>
      </c>
      <c r="AJ59" s="194">
        <f>IF(U59&lt;&gt;"",SUMPRODUCT((AF58:AF61=AF59)*(AA58:AA61=AA59)*(Y58:Y61=Y59)*(AC58:AC61&gt;AC59)),"")</f>
        <v>1</v>
      </c>
      <c r="AK59" s="194">
        <f>IF(U59&lt;&gt;"",SUMPRODUCT((AF58:AF61=AF59)*(AA58:AA61=AA59)*(Y58:Y61=Y59)*(AC58:AC61=AC59)*(AD58:AD61&gt;AD59)),"")</f>
        <v>0</v>
      </c>
      <c r="AL59" s="194">
        <f>IF(U59&lt;&gt;"",SUMPRODUCT((AF58:AF61=AF59)*(AA58:AA61=AA59)*(Y58:Y61=Y59)*(AC58:AC61=AC59)*(AD58:AD61=AD59)*(AE58:AE61&gt;AE59)),"")</f>
        <v>0</v>
      </c>
      <c r="AM59" s="194">
        <f>IF(U59&lt;&gt;"",SUM(AG59:AL59),"")</f>
        <v>2</v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5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2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1004</v>
      </c>
      <c r="AD66" s="194">
        <f>IF(U66&lt;&gt;"",VLOOKUP(U66,B4:H40,5,FALSE),"")</f>
        <v>7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2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2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France</v>
      </c>
    </row>
    <row r="89" spans="3:3" x14ac:dyDescent="0.2">
      <c r="C89" s="194" t="str">
        <f>Matches!B50</f>
        <v>Belgium</v>
      </c>
    </row>
    <row r="90" spans="3:3" x14ac:dyDescent="0.2">
      <c r="C90" s="194" t="str">
        <f>Matches!B51</f>
        <v>Netherlands</v>
      </c>
    </row>
    <row r="91" spans="3:3" x14ac:dyDescent="0.2">
      <c r="C91" s="194" t="str">
        <f>Matches!B52</f>
        <v>England</v>
      </c>
    </row>
    <row r="93" spans="3:3" x14ac:dyDescent="0.2">
      <c r="C93" s="194" t="str">
        <f>Matches!B55</f>
        <v>France</v>
      </c>
    </row>
    <row r="94" spans="3:3" x14ac:dyDescent="0.2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Liam</cp:lastModifiedBy>
  <cp:lastPrinted>2021-06-02T07:28:15Z</cp:lastPrinted>
  <dcterms:created xsi:type="dcterms:W3CDTF">2021-04-26T08:42:41Z</dcterms:created>
  <dcterms:modified xsi:type="dcterms:W3CDTF">2021-06-11T17:33:24Z</dcterms:modified>
</cp:coreProperties>
</file>