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attard/Desktop/"/>
    </mc:Choice>
  </mc:AlternateContent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0" windowWidth="28800" windowHeight="18000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/>
  <c r="DB38" i="3"/>
  <c r="DA38" i="3"/>
  <c r="CZ38" i="3"/>
  <c r="DC37" i="3"/>
  <c r="DB37" i="3"/>
  <c r="DA37" i="3"/>
  <c r="CZ37" i="3"/>
  <c r="S37" i="3"/>
  <c r="CC40" i="3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/>
  <c r="CV34" i="3"/>
  <c r="DC30" i="3"/>
  <c r="DB30" i="3"/>
  <c r="DA30" i="3"/>
  <c r="DD30" i="3"/>
  <c r="DE30" i="3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DD27" i="3"/>
  <c r="DE27" i="3"/>
  <c r="CZ27" i="3"/>
  <c r="DC26" i="3"/>
  <c r="DB26" i="3"/>
  <c r="DA26" i="3"/>
  <c r="CZ26" i="3"/>
  <c r="DC25" i="3"/>
  <c r="DB25" i="3"/>
  <c r="DA25" i="3"/>
  <c r="DD25" i="3"/>
  <c r="DE25" i="3"/>
  <c r="CZ25" i="3"/>
  <c r="S25" i="3"/>
  <c r="S26" i="3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/>
  <c r="DE20" i="3"/>
  <c r="CZ20" i="3"/>
  <c r="DC19" i="3"/>
  <c r="DB19" i="3"/>
  <c r="DA19" i="3"/>
  <c r="CZ19" i="3"/>
  <c r="DC18" i="3"/>
  <c r="DB18" i="3"/>
  <c r="DA18" i="3"/>
  <c r="CZ18" i="3"/>
  <c r="S18" i="3"/>
  <c r="S19" i="3"/>
  <c r="DC17" i="3"/>
  <c r="DB17" i="3"/>
  <c r="DA17" i="3"/>
  <c r="DD17" i="3"/>
  <c r="DE17" i="3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/>
  <c r="DC10" i="3"/>
  <c r="DB10" i="3"/>
  <c r="DA10" i="3"/>
  <c r="DD10" i="3"/>
  <c r="DE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/>
  <c r="M33" i="2"/>
  <c r="AH32" i="2"/>
  <c r="B39" i="3"/>
  <c r="M32" i="2"/>
  <c r="AH31" i="2"/>
  <c r="B38" i="3"/>
  <c r="M31" i="2"/>
  <c r="AH30" i="2"/>
  <c r="B37" i="3"/>
  <c r="M30" i="2"/>
  <c r="AH29" i="2"/>
  <c r="B34" i="3"/>
  <c r="M29" i="2"/>
  <c r="AH28" i="2"/>
  <c r="B33" i="3"/>
  <c r="M28" i="2"/>
  <c r="AH27" i="2"/>
  <c r="B32" i="3"/>
  <c r="M27" i="2"/>
  <c r="AH26" i="2"/>
  <c r="B31" i="3"/>
  <c r="M26" i="2"/>
  <c r="AH25" i="2"/>
  <c r="B28" i="3"/>
  <c r="M25" i="2"/>
  <c r="AH24" i="2"/>
  <c r="B27" i="3"/>
  <c r="M24" i="2"/>
  <c r="AH23" i="2"/>
  <c r="B26" i="3"/>
  <c r="M23" i="2"/>
  <c r="AH22" i="2"/>
  <c r="B25" i="3"/>
  <c r="M22" i="2"/>
  <c r="A22" i="2"/>
  <c r="AH21" i="2"/>
  <c r="B21" i="3"/>
  <c r="M21" i="2"/>
  <c r="AH20" i="2"/>
  <c r="B20" i="3"/>
  <c r="M20" i="2"/>
  <c r="AH19" i="2"/>
  <c r="B19" i="3"/>
  <c r="M19" i="2"/>
  <c r="AH18" i="2"/>
  <c r="B18" i="3"/>
  <c r="M18" i="2"/>
  <c r="AH17" i="2"/>
  <c r="B14" i="3"/>
  <c r="M17" i="2"/>
  <c r="AH16" i="2"/>
  <c r="B13" i="3"/>
  <c r="M16" i="2"/>
  <c r="AH15" i="2"/>
  <c r="B12" i="3"/>
  <c r="M15" i="2"/>
  <c r="AH14" i="2"/>
  <c r="B11" i="3"/>
  <c r="M14" i="2"/>
  <c r="AH13" i="2"/>
  <c r="B7" i="3"/>
  <c r="M13" i="2"/>
  <c r="AH12" i="2"/>
  <c r="B6" i="3"/>
  <c r="M12" i="2"/>
  <c r="AH11" i="2"/>
  <c r="B5" i="3"/>
  <c r="M11" i="2"/>
  <c r="AH10" i="2"/>
  <c r="B4" i="3"/>
  <c r="DD32" i="3"/>
  <c r="DE32" i="3"/>
  <c r="DD26" i="3"/>
  <c r="DE26" i="3"/>
  <c r="DD34" i="3"/>
  <c r="DE34" i="3"/>
  <c r="DD15" i="3"/>
  <c r="DE15" i="3"/>
  <c r="DD16" i="3"/>
  <c r="DE16" i="3"/>
  <c r="DD14" i="3"/>
  <c r="DE14" i="3"/>
  <c r="DD4" i="3"/>
  <c r="DE4" i="3"/>
  <c r="DD36" i="3"/>
  <c r="DE36" i="3"/>
  <c r="DD37" i="3"/>
  <c r="DE37" i="3"/>
  <c r="DD19" i="3"/>
  <c r="DE19" i="3"/>
  <c r="DD13" i="3"/>
  <c r="DE13" i="3"/>
  <c r="DD38" i="3"/>
  <c r="DE38" i="3"/>
  <c r="DD3" i="3"/>
  <c r="DE3" i="3"/>
  <c r="DD11" i="3"/>
  <c r="DE11" i="3"/>
  <c r="DD12" i="3"/>
  <c r="DE12" i="3"/>
  <c r="DD28" i="3"/>
  <c r="DE28" i="3"/>
  <c r="DD29" i="3"/>
  <c r="DE29" i="3"/>
  <c r="DD35" i="3"/>
  <c r="DE35" i="3"/>
  <c r="DD5" i="3"/>
  <c r="DE5" i="3"/>
  <c r="DD6" i="3"/>
  <c r="DE6" i="3"/>
  <c r="DD7" i="3"/>
  <c r="DE7" i="3"/>
  <c r="DD8" i="3"/>
  <c r="DE8" i="3"/>
  <c r="DD9" i="3"/>
  <c r="DE9" i="3"/>
  <c r="DD18" i="3"/>
  <c r="DE18" i="3"/>
  <c r="DD21" i="3"/>
  <c r="DE21" i="3"/>
  <c r="DD22" i="3"/>
  <c r="DE22" i="3"/>
  <c r="DD23" i="3"/>
  <c r="DE23" i="3"/>
  <c r="DD24" i="3"/>
  <c r="DE24" i="3"/>
  <c r="DD31" i="3"/>
  <c r="DE31" i="3"/>
  <c r="DD33" i="3"/>
  <c r="DE33" i="3"/>
  <c r="A10" i="2"/>
  <c r="S5" i="3"/>
  <c r="G13" i="3"/>
  <c r="F13" i="3"/>
  <c r="CS7" i="3"/>
  <c r="CO7" i="3"/>
  <c r="CK7" i="3"/>
  <c r="CG7" i="3"/>
  <c r="CV7" i="3"/>
  <c r="CR7" i="3"/>
  <c r="CJ7" i="3"/>
  <c r="CN7" i="3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/>
  <c r="CF28" i="3"/>
  <c r="H26" i="3"/>
  <c r="H7" i="3"/>
  <c r="H5" i="3"/>
  <c r="H11" i="3"/>
  <c r="H39" i="3"/>
  <c r="CV21" i="3"/>
  <c r="CR21" i="3"/>
  <c r="CJ21" i="3"/>
  <c r="CN21" i="3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/>
  <c r="M25" i="3"/>
  <c r="M14" i="3"/>
  <c r="M28" i="3"/>
  <c r="M11" i="3"/>
  <c r="N25" i="3"/>
  <c r="O25" i="3"/>
  <c r="N20" i="3"/>
  <c r="O20" i="3"/>
  <c r="N39" i="3"/>
  <c r="O39" i="3"/>
  <c r="N33" i="3"/>
  <c r="O33" i="3"/>
  <c r="N31" i="3"/>
  <c r="O31" i="3"/>
  <c r="N32" i="3"/>
  <c r="O32" i="3"/>
  <c r="N34" i="3"/>
  <c r="O34" i="3"/>
  <c r="N13" i="3"/>
  <c r="O13" i="3"/>
  <c r="N18" i="3"/>
  <c r="O18" i="3"/>
  <c r="N4" i="3"/>
  <c r="O4" i="3"/>
  <c r="N19" i="3"/>
  <c r="O19" i="3"/>
  <c r="N21" i="3"/>
  <c r="O21" i="3"/>
  <c r="N37" i="3"/>
  <c r="O37" i="3"/>
  <c r="N40" i="3"/>
  <c r="O40" i="3"/>
  <c r="R37" i="3"/>
  <c r="R38" i="3"/>
  <c r="N5" i="3"/>
  <c r="O5" i="3"/>
  <c r="N6" i="3"/>
  <c r="O6" i="3"/>
  <c r="N7" i="3"/>
  <c r="O7" i="3"/>
  <c r="N26" i="3"/>
  <c r="O26" i="3"/>
  <c r="N14" i="3"/>
  <c r="O14" i="3"/>
  <c r="N38" i="3"/>
  <c r="O38" i="3"/>
  <c r="N27" i="3"/>
  <c r="O27" i="3"/>
  <c r="N28" i="3"/>
  <c r="O28" i="3"/>
  <c r="N11" i="3"/>
  <c r="O11" i="3"/>
  <c r="N12" i="3"/>
  <c r="O12" i="3"/>
  <c r="P25" i="3"/>
  <c r="U25" i="3"/>
  <c r="AD25" i="3"/>
  <c r="Q25" i="3"/>
  <c r="Q26" i="3"/>
  <c r="Q27" i="3"/>
  <c r="R18" i="3"/>
  <c r="R19" i="3"/>
  <c r="R20" i="3"/>
  <c r="R4" i="3"/>
  <c r="BI6" i="3"/>
  <c r="BQ6" i="3"/>
  <c r="Q11" i="3"/>
  <c r="AO12" i="3"/>
  <c r="AW12" i="3"/>
  <c r="Q31" i="3"/>
  <c r="Q32" i="3"/>
  <c r="Q33" i="3"/>
  <c r="R11" i="3"/>
  <c r="R12" i="3"/>
  <c r="R13" i="3"/>
  <c r="R25" i="3"/>
  <c r="R26" i="3"/>
  <c r="BI28" i="3"/>
  <c r="R31" i="3"/>
  <c r="BI33" i="3"/>
  <c r="Q18" i="3"/>
  <c r="Q4" i="3"/>
  <c r="Q5" i="3"/>
  <c r="Q37" i="3"/>
  <c r="P31" i="3"/>
  <c r="P32" i="3"/>
  <c r="P33" i="3"/>
  <c r="P4" i="3"/>
  <c r="P5" i="3"/>
  <c r="U5" i="3"/>
  <c r="P18" i="3"/>
  <c r="P19" i="3"/>
  <c r="U19" i="3"/>
  <c r="BI39" i="3"/>
  <c r="P37" i="3"/>
  <c r="U37" i="3"/>
  <c r="P11" i="3"/>
  <c r="U11" i="3"/>
  <c r="AE11" i="3"/>
  <c r="BI40" i="3"/>
  <c r="R39" i="3"/>
  <c r="AC25" i="3"/>
  <c r="AE25" i="3"/>
  <c r="P26" i="3"/>
  <c r="U26" i="3"/>
  <c r="AC26" i="3"/>
  <c r="AO26" i="3"/>
  <c r="AY26" i="3"/>
  <c r="AO27" i="3"/>
  <c r="AY27" i="3"/>
  <c r="BI21" i="3"/>
  <c r="BQ21" i="3"/>
  <c r="AX12" i="3"/>
  <c r="R5" i="3"/>
  <c r="BI7" i="3"/>
  <c r="BM6" i="3"/>
  <c r="BR6" i="3"/>
  <c r="BI20" i="3"/>
  <c r="BS20" i="3"/>
  <c r="AY12" i="3"/>
  <c r="BS6" i="3"/>
  <c r="Q12" i="3"/>
  <c r="AO13" i="3"/>
  <c r="AY13" i="3"/>
  <c r="AO32" i="3"/>
  <c r="AX32" i="3"/>
  <c r="AO33" i="3"/>
  <c r="AW33" i="3"/>
  <c r="BI13" i="3"/>
  <c r="BR13" i="3"/>
  <c r="BI14" i="3"/>
  <c r="R27" i="3"/>
  <c r="BI27" i="3"/>
  <c r="BR27" i="3"/>
  <c r="R32" i="3"/>
  <c r="BI34" i="3"/>
  <c r="BM33" i="3"/>
  <c r="AO19" i="3"/>
  <c r="Q19" i="3"/>
  <c r="AO5" i="3"/>
  <c r="AW5" i="3"/>
  <c r="Q38" i="3"/>
  <c r="AO38" i="3"/>
  <c r="BR39" i="3"/>
  <c r="U31" i="3"/>
  <c r="AD31" i="3"/>
  <c r="AC11" i="3"/>
  <c r="U32" i="3"/>
  <c r="AC32" i="3"/>
  <c r="BS39" i="3"/>
  <c r="U4" i="3"/>
  <c r="AD4" i="3"/>
  <c r="BK39" i="3"/>
  <c r="P6" i="3"/>
  <c r="U6" i="3"/>
  <c r="P20" i="3"/>
  <c r="P21" i="3"/>
  <c r="U21" i="3"/>
  <c r="U18" i="3"/>
  <c r="AE18" i="3"/>
  <c r="AD11" i="3"/>
  <c r="P38" i="3"/>
  <c r="U38" i="3"/>
  <c r="AD38" i="3"/>
  <c r="AD37" i="3"/>
  <c r="AC37" i="3"/>
  <c r="AE37" i="3"/>
  <c r="BQ39" i="3"/>
  <c r="P12" i="3"/>
  <c r="BL39" i="3"/>
  <c r="BM39" i="3"/>
  <c r="BJ39" i="3"/>
  <c r="BN39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/>
  <c r="BQ33" i="3"/>
  <c r="BS33" i="3"/>
  <c r="BR33" i="3"/>
  <c r="AO34" i="3"/>
  <c r="Q34" i="3"/>
  <c r="BS40" i="3"/>
  <c r="BK40" i="3"/>
  <c r="BR40" i="3"/>
  <c r="BN40" i="3"/>
  <c r="BJ40" i="3"/>
  <c r="BQ40" i="3"/>
  <c r="BM40" i="3"/>
  <c r="BL40" i="3"/>
  <c r="AO28" i="3"/>
  <c r="Q28" i="3"/>
  <c r="AW27" i="3"/>
  <c r="AX27" i="3"/>
  <c r="AD26" i="3"/>
  <c r="AE26" i="3"/>
  <c r="AX26" i="3"/>
  <c r="AW26" i="3"/>
  <c r="AY33" i="3"/>
  <c r="BS7" i="3"/>
  <c r="BQ7" i="3"/>
  <c r="P27" i="3"/>
  <c r="P28" i="3"/>
  <c r="U28" i="3"/>
  <c r="AE28" i="3"/>
  <c r="BK7" i="3"/>
  <c r="BN6" i="3"/>
  <c r="BO6" i="3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39" i="3"/>
  <c r="BT39" i="3"/>
  <c r="BP40" i="3"/>
  <c r="BT40" i="3"/>
  <c r="Q20" i="3"/>
  <c r="AO20" i="3"/>
  <c r="AY19" i="3"/>
  <c r="AW19" i="3"/>
  <c r="AX19" i="3"/>
  <c r="U20" i="3"/>
  <c r="V19" i="3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/>
  <c r="Z4" i="3"/>
  <c r="AC38" i="3"/>
  <c r="AC18" i="3"/>
  <c r="P13" i="3"/>
  <c r="U12" i="3"/>
  <c r="BO39" i="3"/>
  <c r="BO40" i="3"/>
  <c r="BK33" i="3"/>
  <c r="BJ33" i="3"/>
  <c r="BN33" i="3"/>
  <c r="BO33" i="3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D20" i="3"/>
  <c r="AR27" i="3"/>
  <c r="AS27" i="3"/>
  <c r="AO7" i="3"/>
  <c r="AS6" i="3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6" i="3"/>
  <c r="BT6" i="3"/>
  <c r="AV33" i="3"/>
  <c r="AV34" i="3"/>
  <c r="V21" i="3"/>
  <c r="Y19" i="3"/>
  <c r="Y18" i="3"/>
  <c r="V20" i="3"/>
  <c r="Y21" i="3"/>
  <c r="Z20" i="3"/>
  <c r="X19" i="3"/>
  <c r="Z18" i="3"/>
  <c r="W19" i="3"/>
  <c r="AB19" i="3"/>
  <c r="AF19" i="3"/>
  <c r="X18" i="3"/>
  <c r="Z21" i="3"/>
  <c r="W21" i="3"/>
  <c r="Z19" i="3"/>
  <c r="W18" i="3"/>
  <c r="Y20" i="3"/>
  <c r="X21" i="3"/>
  <c r="AC20" i="3"/>
  <c r="BP7" i="3"/>
  <c r="BT7" i="3"/>
  <c r="AC28" i="3"/>
  <c r="AD28" i="3"/>
  <c r="U27" i="3"/>
  <c r="Z28" i="3"/>
  <c r="BP13" i="3"/>
  <c r="BT13" i="3"/>
  <c r="BO21" i="3"/>
  <c r="BP14" i="3"/>
  <c r="BT14" i="3"/>
  <c r="BP20" i="3"/>
  <c r="BT20" i="3"/>
  <c r="BP21" i="3"/>
  <c r="BT21" i="3"/>
  <c r="AZ34" i="3"/>
  <c r="BO7" i="3"/>
  <c r="BO20" i="3"/>
  <c r="BO14" i="3"/>
  <c r="Q14" i="3"/>
  <c r="AO14" i="3"/>
  <c r="BO28" i="3"/>
  <c r="BP28" i="3"/>
  <c r="BT28" i="3"/>
  <c r="BO27" i="3"/>
  <c r="V18" i="3"/>
  <c r="AE20" i="3"/>
  <c r="X20" i="3"/>
  <c r="W20" i="3"/>
  <c r="BP27" i="3"/>
  <c r="BT27" i="3"/>
  <c r="BO13" i="3"/>
  <c r="AZ33" i="3"/>
  <c r="AV32" i="3"/>
  <c r="BU39" i="3"/>
  <c r="BU40" i="3"/>
  <c r="BW40" i="3"/>
  <c r="BP33" i="3"/>
  <c r="BT33" i="3"/>
  <c r="AV26" i="3"/>
  <c r="AZ26" i="3"/>
  <c r="AV28" i="3"/>
  <c r="AZ28" i="3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/>
  <c r="U39" i="3"/>
  <c r="AE12" i="3"/>
  <c r="AD12" i="3"/>
  <c r="AC12" i="3"/>
  <c r="P14" i="3"/>
  <c r="U14" i="3"/>
  <c r="U13" i="3"/>
  <c r="AB34" i="3"/>
  <c r="AF34" i="3"/>
  <c r="AB33" i="3"/>
  <c r="AF33" i="3"/>
  <c r="AU33" i="3"/>
  <c r="AB31" i="3"/>
  <c r="AB32" i="3"/>
  <c r="AF32" i="3"/>
  <c r="AA31" i="3"/>
  <c r="AA32" i="3"/>
  <c r="AQ5" i="3"/>
  <c r="AR6" i="3"/>
  <c r="AP6" i="3"/>
  <c r="AT6" i="3"/>
  <c r="AU6" i="3"/>
  <c r="AR5" i="3"/>
  <c r="AP5" i="3"/>
  <c r="AS5" i="3"/>
  <c r="AQ6" i="3"/>
  <c r="BP34" i="3"/>
  <c r="BT34" i="3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/>
  <c r="AF21" i="3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/>
  <c r="AX74" i="3"/>
  <c r="AA21" i="3"/>
  <c r="AA18" i="3"/>
  <c r="AA20" i="3"/>
  <c r="AB20" i="3"/>
  <c r="AF20" i="3"/>
  <c r="AB18" i="3"/>
  <c r="AF18" i="3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W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/>
  <c r="AW73" i="3"/>
  <c r="AZ32" i="3"/>
  <c r="BD33" i="3"/>
  <c r="AN72" i="3"/>
  <c r="AO72" i="3"/>
  <c r="AA6" i="3"/>
  <c r="CA40" i="3"/>
  <c r="AN66" i="3"/>
  <c r="AO66" i="3"/>
  <c r="AY66" i="3"/>
  <c r="CA39" i="3"/>
  <c r="AN68" i="3"/>
  <c r="AO68" i="3"/>
  <c r="AW68" i="3"/>
  <c r="AT20" i="3"/>
  <c r="AQ20" i="3"/>
  <c r="AY21" i="3"/>
  <c r="AQ21" i="3"/>
  <c r="AW21" i="3"/>
  <c r="AT19" i="3"/>
  <c r="AS21" i="3"/>
  <c r="AS20" i="3"/>
  <c r="AS19" i="3"/>
  <c r="AP20" i="3"/>
  <c r="AV20" i="3"/>
  <c r="AR21" i="3"/>
  <c r="AP21" i="3"/>
  <c r="AP19" i="3"/>
  <c r="AQ19" i="3"/>
  <c r="AR20" i="3"/>
  <c r="AX21" i="3"/>
  <c r="AV21" i="3"/>
  <c r="AZ21" i="3"/>
  <c r="AT21" i="3"/>
  <c r="AR19" i="3"/>
  <c r="AZ27" i="3"/>
  <c r="BC26" i="3"/>
  <c r="AN67" i="3"/>
  <c r="AO67" i="3"/>
  <c r="BD28" i="3"/>
  <c r="AA7" i="3"/>
  <c r="AB6" i="3"/>
  <c r="AF6" i="3"/>
  <c r="AB7" i="3"/>
  <c r="AF7" i="3"/>
  <c r="AB5" i="3"/>
  <c r="AF5" i="3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CA6" i="3"/>
  <c r="T74" i="3"/>
  <c r="U74" i="3"/>
  <c r="AF31" i="3"/>
  <c r="AL33" i="3"/>
  <c r="T71" i="3"/>
  <c r="U71" i="3"/>
  <c r="T72" i="3"/>
  <c r="U72" i="3"/>
  <c r="T73" i="3"/>
  <c r="U73" i="3"/>
  <c r="T61" i="3"/>
  <c r="U61" i="3"/>
  <c r="AG21" i="3"/>
  <c r="AL21" i="3"/>
  <c r="AK21" i="3"/>
  <c r="AG19" i="3"/>
  <c r="T59" i="3"/>
  <c r="U59" i="3"/>
  <c r="AU5" i="3"/>
  <c r="AV5" i="3"/>
  <c r="AZ5" i="3"/>
  <c r="BU33" i="3"/>
  <c r="AV6" i="3"/>
  <c r="AZ6" i="3"/>
  <c r="AV7" i="3"/>
  <c r="AZ7" i="3"/>
  <c r="BV34" i="3"/>
  <c r="BX33" i="3"/>
  <c r="BX34" i="3"/>
  <c r="BW33" i="3"/>
  <c r="BY34" i="3"/>
  <c r="BY33" i="3"/>
  <c r="BZ34" i="3"/>
  <c r="BZ33" i="3"/>
  <c r="BV33" i="3"/>
  <c r="BW34" i="3"/>
  <c r="AU7" i="3"/>
  <c r="AH21" i="3"/>
  <c r="AB38" i="3"/>
  <c r="AF38" i="3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/>
  <c r="AD58" i="3"/>
  <c r="AK19" i="3"/>
  <c r="AJ21" i="3"/>
  <c r="AG18" i="3"/>
  <c r="AI20" i="3"/>
  <c r="AH20" i="3"/>
  <c r="AI19" i="3"/>
  <c r="T60" i="3"/>
  <c r="U60" i="3"/>
  <c r="AA25" i="3"/>
  <c r="AB26" i="3"/>
  <c r="AF26" i="3"/>
  <c r="AB27" i="3"/>
  <c r="AF27" i="3"/>
  <c r="AA26" i="3"/>
  <c r="AB25" i="3"/>
  <c r="AF25" i="3"/>
  <c r="AB13" i="3"/>
  <c r="AF13" i="3"/>
  <c r="AB28" i="3"/>
  <c r="AF28" i="3"/>
  <c r="AA27" i="3"/>
  <c r="CA13" i="3"/>
  <c r="CA14" i="3"/>
  <c r="CB13" i="3"/>
  <c r="CA20" i="3"/>
  <c r="CA21" i="3"/>
  <c r="CB21" i="3"/>
  <c r="BD26" i="3"/>
  <c r="AA13" i="3"/>
  <c r="BC34" i="3"/>
  <c r="BE34" i="3"/>
  <c r="BF34" i="3"/>
  <c r="BD34" i="3"/>
  <c r="AQ74" i="3"/>
  <c r="BB34" i="3"/>
  <c r="AP74" i="3"/>
  <c r="AV74" i="3"/>
  <c r="AZ74" i="3"/>
  <c r="BA34" i="3"/>
  <c r="AV12" i="3"/>
  <c r="AZ12" i="3"/>
  <c r="AV14" i="3"/>
  <c r="AZ14" i="3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/>
  <c r="AE45" i="3"/>
  <c r="AJ6" i="3"/>
  <c r="AU20" i="3"/>
  <c r="AS68" i="3"/>
  <c r="AV19" i="3"/>
  <c r="AZ19" i="3"/>
  <c r="AU21" i="3"/>
  <c r="AN61" i="3"/>
  <c r="AO61" i="3"/>
  <c r="AI6" i="3"/>
  <c r="AH5" i="3"/>
  <c r="AK5" i="3"/>
  <c r="AH7" i="3"/>
  <c r="T46" i="3"/>
  <c r="U46" i="3"/>
  <c r="AD46" i="3"/>
  <c r="AZ20" i="3"/>
  <c r="AJ5" i="3"/>
  <c r="AI4" i="3"/>
  <c r="AH4" i="3"/>
  <c r="AI7" i="3"/>
  <c r="AL6" i="3"/>
  <c r="AL5" i="3"/>
  <c r="T47" i="3"/>
  <c r="U47" i="3"/>
  <c r="AE47" i="3"/>
  <c r="AJ4" i="3"/>
  <c r="AJ7" i="3"/>
  <c r="T44" i="3"/>
  <c r="U44" i="3"/>
  <c r="AC44" i="3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/>
  <c r="AV40" i="3"/>
  <c r="AZ40" i="3"/>
  <c r="AU38" i="3"/>
  <c r="AV39" i="3"/>
  <c r="AB40" i="3"/>
  <c r="AF40" i="3"/>
  <c r="AA39" i="3"/>
  <c r="AB39" i="3"/>
  <c r="AF39" i="3"/>
  <c r="AB37" i="3"/>
  <c r="AF37" i="3"/>
  <c r="AA37" i="3"/>
  <c r="AB14" i="3"/>
  <c r="AF14" i="3"/>
  <c r="AA40" i="3"/>
  <c r="AJ34" i="3"/>
  <c r="AA11" i="3"/>
  <c r="AB12" i="3"/>
  <c r="AF12" i="3"/>
  <c r="AA12" i="3"/>
  <c r="AA14" i="3"/>
  <c r="AB11" i="3"/>
  <c r="CB6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E59" i="3"/>
  <c r="AC59" i="3"/>
  <c r="AK31" i="3"/>
  <c r="AJ31" i="3"/>
  <c r="AL31" i="3"/>
  <c r="AG31" i="3"/>
  <c r="AH31" i="3"/>
  <c r="AI31" i="3"/>
  <c r="AG34" i="3"/>
  <c r="AG33" i="3"/>
  <c r="AG28" i="3"/>
  <c r="AH34" i="3"/>
  <c r="AJ32" i="3"/>
  <c r="AE61" i="3"/>
  <c r="AD61" i="3"/>
  <c r="AC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/>
  <c r="CA34" i="3"/>
  <c r="CA33" i="3"/>
  <c r="BC6" i="3"/>
  <c r="AN47" i="3"/>
  <c r="AO47" i="3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/>
  <c r="BE6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AB59" i="3"/>
  <c r="AF59" i="3"/>
  <c r="Y60" i="3"/>
  <c r="Z61" i="3"/>
  <c r="AA61" i="3"/>
  <c r="Z60" i="3"/>
  <c r="W61" i="3"/>
  <c r="W60" i="3"/>
  <c r="W58" i="3"/>
  <c r="AG27" i="3"/>
  <c r="AJ28" i="3"/>
  <c r="AH25" i="3"/>
  <c r="AJ26" i="3"/>
  <c r="AH26" i="3"/>
  <c r="AL26" i="3"/>
  <c r="AI26" i="3"/>
  <c r="T68" i="3"/>
  <c r="U68" i="3"/>
  <c r="AC68" i="3"/>
  <c r="T67" i="3"/>
  <c r="U67" i="3"/>
  <c r="AL27" i="3"/>
  <c r="AI27" i="3"/>
  <c r="T66" i="3"/>
  <c r="U66" i="3"/>
  <c r="AK27" i="3"/>
  <c r="AK26" i="3"/>
  <c r="AK28" i="3"/>
  <c r="AH28" i="3"/>
  <c r="AJ25" i="3"/>
  <c r="T65" i="3"/>
  <c r="U65" i="3"/>
  <c r="AK25" i="3"/>
  <c r="AI28" i="3"/>
  <c r="AH27" i="3"/>
  <c r="AL28" i="3"/>
  <c r="AI25" i="3"/>
  <c r="AJ27" i="3"/>
  <c r="CB20" i="3"/>
  <c r="CB28" i="3"/>
  <c r="AV67" i="3"/>
  <c r="AZ67" i="3"/>
  <c r="AZ13" i="3"/>
  <c r="BC14" i="3"/>
  <c r="AN53" i="3"/>
  <c r="AO53" i="3"/>
  <c r="AN52" i="3"/>
  <c r="AO52" i="3"/>
  <c r="AN54" i="3"/>
  <c r="AO54" i="3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/>
  <c r="AV72" i="3"/>
  <c r="AZ72" i="3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/>
  <c r="AY60" i="3"/>
  <c r="AU68" i="3"/>
  <c r="W47" i="3"/>
  <c r="AN59" i="3"/>
  <c r="AO59" i="3"/>
  <c r="AX59" i="3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/>
  <c r="AV68" i="3"/>
  <c r="AZ68" i="3"/>
  <c r="AG37" i="3"/>
  <c r="AN78" i="3"/>
  <c r="AO78" i="3"/>
  <c r="AZ39" i="3"/>
  <c r="BD38" i="3"/>
  <c r="AN79" i="3"/>
  <c r="AO79" i="3"/>
  <c r="AN80" i="3"/>
  <c r="AO80" i="3"/>
  <c r="BB40" i="3"/>
  <c r="BE40" i="3"/>
  <c r="BA40" i="3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/>
  <c r="AH39" i="3"/>
  <c r="AJ39" i="3"/>
  <c r="AL38" i="3"/>
  <c r="T77" i="3"/>
  <c r="U77" i="3"/>
  <c r="T78" i="3"/>
  <c r="U78" i="3"/>
  <c r="AI40" i="3"/>
  <c r="T79" i="3"/>
  <c r="U79" i="3"/>
  <c r="T51" i="3"/>
  <c r="U51" i="3"/>
  <c r="T53" i="3"/>
  <c r="U53" i="3"/>
  <c r="AF11" i="3"/>
  <c r="AH14" i="3"/>
  <c r="T52" i="3"/>
  <c r="U52" i="3"/>
  <c r="T54" i="3"/>
  <c r="U54" i="3"/>
  <c r="AB60" i="3"/>
  <c r="AF60" i="3"/>
  <c r="AB72" i="3"/>
  <c r="AF72" i="3"/>
  <c r="AB71" i="3"/>
  <c r="AF71" i="3"/>
  <c r="CB33" i="3"/>
  <c r="T70" i="3"/>
  <c r="AB61" i="3"/>
  <c r="AF61" i="3"/>
  <c r="AA71" i="3"/>
  <c r="AA73" i="3"/>
  <c r="AB73" i="3"/>
  <c r="AF73" i="3"/>
  <c r="AA74" i="3"/>
  <c r="AB74" i="3"/>
  <c r="AF74" i="3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AA58" i="3"/>
  <c r="AB58" i="3"/>
  <c r="AF58" i="3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/>
  <c r="AA46" i="3"/>
  <c r="AR61" i="3"/>
  <c r="AQ61" i="3"/>
  <c r="AV61" i="3"/>
  <c r="AZ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/>
  <c r="AB44" i="3"/>
  <c r="AF44" i="3"/>
  <c r="AB47" i="3"/>
  <c r="AF47" i="3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/>
  <c r="AZ80" i="3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58" i="3"/>
  <c r="AI60" i="3"/>
  <c r="AH61" i="3"/>
  <c r="AG74" i="3"/>
  <c r="AG59" i="3"/>
  <c r="AK59" i="3"/>
  <c r="AH72" i="3"/>
  <c r="AK61" i="3"/>
  <c r="AL58" i="3"/>
  <c r="AG71" i="3"/>
  <c r="AH58" i="3"/>
  <c r="AH59" i="3"/>
  <c r="AJ58" i="3"/>
  <c r="AL60" i="3"/>
  <c r="AK58" i="3"/>
  <c r="AG73" i="3"/>
  <c r="AK60" i="3"/>
  <c r="AJ61" i="3"/>
  <c r="AJ60" i="3"/>
  <c r="AG72" i="3"/>
  <c r="AL59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J59" i="3"/>
  <c r="AL61" i="3"/>
  <c r="AJ73" i="3"/>
  <c r="AI72" i="3"/>
  <c r="AL72" i="3"/>
  <c r="AI74" i="3"/>
  <c r="AV47" i="3"/>
  <c r="AZ47" i="3"/>
  <c r="AV46" i="3"/>
  <c r="AZ46" i="3"/>
  <c r="AU47" i="3"/>
  <c r="AU46" i="3"/>
  <c r="AU45" i="3"/>
  <c r="BG74" i="3"/>
  <c r="BG34" i="3"/>
  <c r="AA67" i="3"/>
  <c r="AB68" i="3"/>
  <c r="AF68" i="3"/>
  <c r="AA68" i="3"/>
  <c r="AG47" i="3"/>
  <c r="AA65" i="3"/>
  <c r="AH46" i="3"/>
  <c r="AG45" i="3"/>
  <c r="AG46" i="3"/>
  <c r="AB67" i="3"/>
  <c r="AF67" i="3"/>
  <c r="AA66" i="3"/>
  <c r="AH47" i="3"/>
  <c r="AB66" i="3"/>
  <c r="AF66" i="3"/>
  <c r="AH45" i="3"/>
  <c r="AB65" i="3"/>
  <c r="AF65" i="3"/>
  <c r="AK46" i="3"/>
  <c r="AG44" i="3"/>
  <c r="AJ46" i="3"/>
  <c r="AK44" i="3"/>
  <c r="AK45" i="3"/>
  <c r="AU59" i="3"/>
  <c r="AN50" i="3"/>
  <c r="AV78" i="3"/>
  <c r="AZ78" i="3"/>
  <c r="AV54" i="3"/>
  <c r="AZ54" i="3"/>
  <c r="AU53" i="3"/>
  <c r="AV52" i="3"/>
  <c r="AZ52" i="3"/>
  <c r="AU54" i="3"/>
  <c r="AV53" i="3"/>
  <c r="AZ53" i="3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/>
  <c r="BG72" i="3"/>
  <c r="BG32" i="3"/>
  <c r="AA77" i="3"/>
  <c r="AU61" i="3"/>
  <c r="AV60" i="3"/>
  <c r="AZ60" i="3"/>
  <c r="BB61" i="3"/>
  <c r="T50" i="3"/>
  <c r="AV59" i="3"/>
  <c r="AZ59" i="3"/>
  <c r="BG67" i="3"/>
  <c r="BG27" i="3"/>
  <c r="BG66" i="3"/>
  <c r="BG26" i="3"/>
  <c r="BG68" i="3"/>
  <c r="BG28" i="3"/>
  <c r="AU78" i="3"/>
  <c r="AN76" i="3"/>
  <c r="AU79" i="3"/>
  <c r="AU80" i="3"/>
  <c r="BA45" i="3"/>
  <c r="AV79" i="3"/>
  <c r="AZ79" i="3"/>
  <c r="BF45" i="3"/>
  <c r="AB78" i="3"/>
  <c r="AF78" i="3"/>
  <c r="BC45" i="3"/>
  <c r="BD45" i="3"/>
  <c r="BE45" i="3"/>
  <c r="BB45" i="3"/>
  <c r="AA80" i="3"/>
  <c r="AA78" i="3"/>
  <c r="AB79" i="3"/>
  <c r="AF79" i="3"/>
  <c r="AA79" i="3"/>
  <c r="AB80" i="3"/>
  <c r="AF80" i="3"/>
  <c r="AA52" i="3"/>
  <c r="AB77" i="3"/>
  <c r="AF77" i="3"/>
  <c r="AB53" i="3"/>
  <c r="AF53" i="3"/>
  <c r="AA53" i="3"/>
  <c r="AA51" i="3"/>
  <c r="AB51" i="3"/>
  <c r="AF51" i="3"/>
  <c r="AA54" i="3"/>
  <c r="AB52" i="3"/>
  <c r="AF52" i="3"/>
  <c r="AB54" i="3"/>
  <c r="AF54" i="3"/>
  <c r="AM74" i="3"/>
  <c r="AM34" i="3"/>
  <c r="AM58" i="3"/>
  <c r="AM18" i="3"/>
  <c r="AM61" i="3"/>
  <c r="AM21" i="3"/>
  <c r="AM60" i="3"/>
  <c r="AM20" i="3"/>
  <c r="AM59" i="3"/>
  <c r="AM19" i="3"/>
  <c r="AM71" i="3"/>
  <c r="AM31" i="3"/>
  <c r="AM72" i="3"/>
  <c r="AM32" i="3"/>
  <c r="AM73" i="3"/>
  <c r="AM33" i="3"/>
  <c r="BA47" i="3"/>
  <c r="BA46" i="3"/>
  <c r="BE46" i="3"/>
  <c r="BD47" i="3"/>
  <c r="BB46" i="3"/>
  <c r="BF46" i="3"/>
  <c r="BE47" i="3"/>
  <c r="BC46" i="3"/>
  <c r="BB47" i="3"/>
  <c r="BD46" i="3"/>
  <c r="BF47" i="3"/>
  <c r="BC47" i="3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/>
  <c r="AM44" i="3"/>
  <c r="AM4" i="3"/>
  <c r="AM46" i="3"/>
  <c r="AM6" i="3"/>
  <c r="AM45" i="3"/>
  <c r="AM5" i="3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19" i="3"/>
  <c r="AN18" i="3"/>
  <c r="CW18" i="3"/>
  <c r="AN20" i="3"/>
  <c r="AN33" i="3"/>
  <c r="AN31" i="3"/>
  <c r="CW31" i="3"/>
  <c r="AN32" i="3"/>
  <c r="BG46" i="3"/>
  <c r="BG6" i="3"/>
  <c r="BG47" i="3"/>
  <c r="BG7" i="3"/>
  <c r="AM65" i="3"/>
  <c r="AM25" i="3"/>
  <c r="AN28" i="3"/>
  <c r="CW28" i="3"/>
  <c r="AM66" i="3"/>
  <c r="AM26" i="3"/>
  <c r="AM68" i="3"/>
  <c r="AM28" i="3"/>
  <c r="AN6" i="3"/>
  <c r="AM67" i="3"/>
  <c r="AM27" i="3"/>
  <c r="AN7" i="3"/>
  <c r="AN5" i="3"/>
  <c r="AN4" i="3"/>
  <c r="CW4" i="3"/>
  <c r="CW34" i="3"/>
  <c r="BG61" i="3"/>
  <c r="BG21" i="3"/>
  <c r="CW32" i="3"/>
  <c r="BG54" i="3"/>
  <c r="BG14" i="3"/>
  <c r="BG52" i="3"/>
  <c r="BG12" i="3"/>
  <c r="BG53" i="3"/>
  <c r="BG13" i="3"/>
  <c r="A31" i="3"/>
  <c r="BG79" i="3"/>
  <c r="BG39" i="3"/>
  <c r="BG80" i="3"/>
  <c r="BG40" i="3"/>
  <c r="CW33" i="3"/>
  <c r="BG59" i="3"/>
  <c r="BG19" i="3"/>
  <c r="BG60" i="3"/>
  <c r="BG20" i="3"/>
  <c r="BG78" i="3"/>
  <c r="BG38" i="3"/>
  <c r="BH7" i="3"/>
  <c r="BH5" i="3"/>
  <c r="AM78" i="3"/>
  <c r="AM38" i="3"/>
  <c r="AM79" i="3"/>
  <c r="AM39" i="3"/>
  <c r="AM77" i="3"/>
  <c r="AM37" i="3"/>
  <c r="AM80" i="3"/>
  <c r="AM40" i="3"/>
  <c r="AM51" i="3"/>
  <c r="AM11" i="3"/>
  <c r="AM52" i="3"/>
  <c r="AM12" i="3"/>
  <c r="AM53" i="3"/>
  <c r="AM13" i="3"/>
  <c r="AM54" i="3"/>
  <c r="AM14" i="3"/>
  <c r="BH6" i="3"/>
  <c r="AN26" i="3"/>
  <c r="CW26" i="3"/>
  <c r="AN27" i="3"/>
  <c r="CW27" i="3"/>
  <c r="CW6" i="3"/>
  <c r="CW5" i="3"/>
  <c r="AN25" i="3"/>
  <c r="CW25" i="3"/>
  <c r="CW7" i="3"/>
  <c r="A33" i="3"/>
  <c r="BH20" i="3"/>
  <c r="CW20" i="3"/>
  <c r="BH21" i="3"/>
  <c r="CW21" i="3"/>
  <c r="BH13" i="3"/>
  <c r="BH12" i="3"/>
  <c r="BH14" i="3"/>
  <c r="AN14" i="3"/>
  <c r="A32" i="3"/>
  <c r="BH38" i="3"/>
  <c r="A34" i="3"/>
  <c r="BH19" i="3"/>
  <c r="CW19" i="3"/>
  <c r="BH40" i="3"/>
  <c r="BH39" i="3"/>
  <c r="AN40" i="3"/>
  <c r="AN39" i="3"/>
  <c r="AN37" i="3"/>
  <c r="CW37" i="3"/>
  <c r="AN38" i="3"/>
  <c r="AN13" i="3"/>
  <c r="AN12" i="3"/>
  <c r="AN11" i="3"/>
  <c r="CW11" i="3"/>
  <c r="A5" i="3"/>
  <c r="A28" i="3"/>
  <c r="A4" i="3"/>
  <c r="A6" i="3"/>
  <c r="A7" i="3"/>
  <c r="P11" i="2"/>
  <c r="A27" i="3"/>
  <c r="A26" i="3"/>
  <c r="A25" i="3"/>
  <c r="CW13" i="3"/>
  <c r="CW14" i="3"/>
  <c r="CW12" i="3"/>
  <c r="P33" i="2"/>
  <c r="W33" i="2"/>
  <c r="DK7" i="3"/>
  <c r="DW30" i="3"/>
  <c r="P31" i="2"/>
  <c r="A48" i="4"/>
  <c r="P34" i="2"/>
  <c r="U34" i="2"/>
  <c r="A20" i="3"/>
  <c r="A18" i="3"/>
  <c r="DW31" i="3"/>
  <c r="P32" i="2"/>
  <c r="CW38" i="3"/>
  <c r="CW39" i="3"/>
  <c r="A19" i="3"/>
  <c r="A21" i="3"/>
  <c r="CW40" i="3"/>
  <c r="V11" i="2"/>
  <c r="A40" i="4"/>
  <c r="W32" i="2"/>
  <c r="A49" i="4"/>
  <c r="P13" i="2"/>
  <c r="Z13" i="2"/>
  <c r="DM3" i="3"/>
  <c r="DW23" i="3"/>
  <c r="DW22" i="3"/>
  <c r="P12" i="2"/>
  <c r="Z12" i="2"/>
  <c r="P14" i="2"/>
  <c r="W14" i="2"/>
  <c r="P29" i="2"/>
  <c r="Z29" i="2"/>
  <c r="P27" i="2"/>
  <c r="P26" i="2"/>
  <c r="DW29" i="3"/>
  <c r="P28" i="2"/>
  <c r="U28" i="2"/>
  <c r="DI6" i="3"/>
  <c r="DW28" i="3"/>
  <c r="A13" i="3"/>
  <c r="A14" i="3"/>
  <c r="A12" i="3"/>
  <c r="A11" i="3"/>
  <c r="A37" i="3"/>
  <c r="V32" i="2"/>
  <c r="DH7" i="3"/>
  <c r="DP7" i="3"/>
  <c r="V33" i="2"/>
  <c r="DJ7" i="3"/>
  <c r="Z33" i="2"/>
  <c r="DM7" i="3"/>
  <c r="X33" i="2"/>
  <c r="DL7" i="3"/>
  <c r="X31" i="2"/>
  <c r="W31" i="2"/>
  <c r="U31" i="2"/>
  <c r="Z31" i="2"/>
  <c r="V31" i="2"/>
  <c r="U33" i="2"/>
  <c r="DI7" i="3"/>
  <c r="Z34" i="2"/>
  <c r="W34" i="2"/>
  <c r="X34" i="2"/>
  <c r="V34" i="2"/>
  <c r="P22" i="2"/>
  <c r="P21" i="2"/>
  <c r="A44" i="4"/>
  <c r="DW26" i="3"/>
  <c r="X32" i="2"/>
  <c r="Z32" i="2"/>
  <c r="U32" i="2"/>
  <c r="A39" i="3"/>
  <c r="A38" i="3"/>
  <c r="P23" i="2"/>
  <c r="Z23" i="2"/>
  <c r="DM5" i="3"/>
  <c r="DW27" i="3"/>
  <c r="P24" i="2"/>
  <c r="V24" i="2"/>
  <c r="A40" i="3"/>
  <c r="U11" i="2"/>
  <c r="AB11" i="2"/>
  <c r="V14" i="2"/>
  <c r="W11" i="2"/>
  <c r="X11" i="2"/>
  <c r="Z11" i="2"/>
  <c r="DH3" i="3"/>
  <c r="DP3" i="3"/>
  <c r="U13" i="2"/>
  <c r="X13" i="2"/>
  <c r="AA13" i="2"/>
  <c r="DN3" i="3"/>
  <c r="W13" i="2"/>
  <c r="DK3" i="3"/>
  <c r="V13" i="2"/>
  <c r="DJ3" i="3"/>
  <c r="U12" i="2"/>
  <c r="A41" i="4"/>
  <c r="X12" i="2"/>
  <c r="AA12" i="2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/>
  <c r="V26" i="2"/>
  <c r="Z28" i="2"/>
  <c r="DM6" i="3"/>
  <c r="X28" i="2"/>
  <c r="DL6" i="3"/>
  <c r="W27" i="2"/>
  <c r="W26" i="2"/>
  <c r="W28" i="2"/>
  <c r="DK6" i="3"/>
  <c r="DH6" i="3"/>
  <c r="DP6" i="3"/>
  <c r="Z26" i="2"/>
  <c r="V28" i="2"/>
  <c r="DJ6" i="3"/>
  <c r="P17" i="2"/>
  <c r="P16" i="2"/>
  <c r="DW24" i="3"/>
  <c r="DW25" i="3"/>
  <c r="P19" i="2"/>
  <c r="Z19" i="2"/>
  <c r="P18" i="2"/>
  <c r="Z18" i="2"/>
  <c r="DM4" i="3"/>
  <c r="DW32" i="3"/>
  <c r="X22" i="2"/>
  <c r="AB32" i="2"/>
  <c r="AB33" i="2"/>
  <c r="DO7" i="3"/>
  <c r="U22" i="2"/>
  <c r="AA33" i="2"/>
  <c r="DN7" i="3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/>
  <c r="P37" i="2"/>
  <c r="DH5" i="3"/>
  <c r="DP5" i="3"/>
  <c r="V23" i="2"/>
  <c r="DJ5" i="3"/>
  <c r="U23" i="2"/>
  <c r="DI5" i="3"/>
  <c r="P38" i="2"/>
  <c r="V38" i="2"/>
  <c r="DJ8" i="3"/>
  <c r="W23" i="2"/>
  <c r="DK5" i="3"/>
  <c r="X23" i="2"/>
  <c r="DL5" i="3"/>
  <c r="U24" i="2"/>
  <c r="AB24" i="2"/>
  <c r="X24" i="2"/>
  <c r="Z24" i="2"/>
  <c r="W24" i="2"/>
  <c r="AB14" i="2"/>
  <c r="T11" i="2"/>
  <c r="DI3" i="3"/>
  <c r="AA11" i="2"/>
  <c r="T14" i="2"/>
  <c r="DL3" i="3"/>
  <c r="AA27" i="2"/>
  <c r="AB12" i="2"/>
  <c r="T13" i="2"/>
  <c r="AA14" i="2"/>
  <c r="T12" i="2"/>
  <c r="AB13" i="2"/>
  <c r="DO3" i="3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/>
  <c r="AB28" i="2"/>
  <c r="DO6" i="3"/>
  <c r="T28" i="2"/>
  <c r="U17" i="2"/>
  <c r="Z17" i="2"/>
  <c r="W17" i="2"/>
  <c r="V17" i="2"/>
  <c r="X16" i="2"/>
  <c r="Z16" i="2"/>
  <c r="DH4" i="3"/>
  <c r="DP4" i="3"/>
  <c r="X18" i="2"/>
  <c r="DL4" i="3"/>
  <c r="V18" i="2"/>
  <c r="DJ4" i="3"/>
  <c r="U16" i="2"/>
  <c r="W16" i="2"/>
  <c r="W19" i="2"/>
  <c r="W18" i="2"/>
  <c r="DK4" i="3"/>
  <c r="V19" i="2"/>
  <c r="U18" i="2"/>
  <c r="U19" i="2"/>
  <c r="X19" i="2"/>
  <c r="AA19" i="2"/>
  <c r="T22" i="2"/>
  <c r="Z36" i="2"/>
  <c r="U36" i="2"/>
  <c r="X36" i="2"/>
  <c r="AA22" i="2"/>
  <c r="W36" i="2"/>
  <c r="AB22" i="2"/>
  <c r="AA21" i="2"/>
  <c r="AB21" i="2"/>
  <c r="T21" i="2"/>
  <c r="W39" i="2"/>
  <c r="V39" i="2"/>
  <c r="AB39" i="2"/>
  <c r="Z39" i="2"/>
  <c r="X39" i="2"/>
  <c r="X37" i="2"/>
  <c r="U37" i="2"/>
  <c r="W37" i="2"/>
  <c r="V37" i="2"/>
  <c r="T23" i="2"/>
  <c r="AB23" i="2"/>
  <c r="DO5" i="3"/>
  <c r="W38" i="2"/>
  <c r="DK8" i="3"/>
  <c r="Z38" i="2"/>
  <c r="DM8" i="3"/>
  <c r="DH8" i="3"/>
  <c r="DP8" i="3"/>
  <c r="U38" i="2"/>
  <c r="X38" i="2"/>
  <c r="DL8" i="3"/>
  <c r="AA23" i="2"/>
  <c r="DN5" i="3"/>
  <c r="AA24" i="2"/>
  <c r="T24" i="2"/>
  <c r="AA37" i="2"/>
  <c r="AB16" i="2"/>
  <c r="AB36" i="2"/>
  <c r="AA17" i="2"/>
  <c r="AB17" i="2"/>
  <c r="T17" i="2"/>
  <c r="AA16" i="2"/>
  <c r="T16" i="2"/>
  <c r="AB18" i="2"/>
  <c r="DO4" i="3"/>
  <c r="DI4" i="3"/>
  <c r="AA18" i="2"/>
  <c r="DN4" i="3"/>
  <c r="T18" i="2"/>
  <c r="AB19" i="2"/>
  <c r="T19" i="2"/>
  <c r="AA36" i="2"/>
  <c r="T36" i="2"/>
  <c r="AA39" i="2"/>
  <c r="T39" i="2"/>
  <c r="AB37" i="2"/>
  <c r="T37" i="2"/>
  <c r="T38" i="2"/>
  <c r="AA38" i="2"/>
  <c r="DN8" i="3"/>
  <c r="DI8" i="3"/>
  <c r="AB38" i="2"/>
  <c r="DO8" i="3"/>
  <c r="DQ4" i="3"/>
  <c r="DQ5" i="3"/>
  <c r="DQ8" i="3"/>
  <c r="DQ6" i="3"/>
  <c r="DQ7" i="3"/>
  <c r="DQ3" i="3"/>
  <c r="DR8" i="3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/>
  <c r="DU7" i="3"/>
  <c r="DU8" i="3"/>
  <c r="DU6" i="3"/>
  <c r="DU3" i="3"/>
  <c r="DU5" i="3"/>
  <c r="DW16" i="3"/>
  <c r="P47" i="2"/>
  <c r="V47" i="2"/>
  <c r="DW13" i="3"/>
  <c r="AC45" i="2"/>
  <c r="DS12" i="3"/>
  <c r="DS26" i="3"/>
  <c r="AC47" i="2"/>
  <c r="DW15" i="3"/>
  <c r="AC43" i="2"/>
  <c r="DQ12" i="3"/>
  <c r="DQ23" i="3"/>
  <c r="P45" i="2"/>
  <c r="DW14" i="3"/>
  <c r="P48" i="2"/>
  <c r="U48" i="2"/>
  <c r="P43" i="2"/>
  <c r="AC46" i="2"/>
  <c r="DT12" i="3"/>
  <c r="DT26" i="3"/>
  <c r="AC48" i="2"/>
  <c r="P46" i="2"/>
  <c r="AC44" i="2"/>
  <c r="DR12" i="3"/>
  <c r="DR27" i="3"/>
  <c r="P44" i="2"/>
  <c r="A53" i="4"/>
  <c r="V45" i="2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/>
  <c r="DW21" i="3"/>
  <c r="DW19" i="3"/>
  <c r="DW18" i="3"/>
</calcChain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<sst xmlns="http://schemas.openxmlformats.org/spreadsheetml/2006/main" count="590" uniqueCount="144">
  <si>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</si>
  <si>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</si>
  <si>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</si>
  <si>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</si>
  <si>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</si>
  <si>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</si>
  <si>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</si>
  <si>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</si>
  <si>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</si>
  <si>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</si>
  <si>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</si>
  <si>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</si>
  <si>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</si>
  <si>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</si>
  <si>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</si>
  <si>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</si>
  <si>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</si>
  <si>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</si>
  <si>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</si>
  <si>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</si>
  <si>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</si>
  <si>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</si>
  <si>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</si>
  <si>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</si>
  <si>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</si>
  <si>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</si>
  <si>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</si>
  <si>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</si>
  <si>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</si>
  <si>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</si>
  <si>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</si>
  <si>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</si>
  <si>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</si>
  <si>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</si>
  <si>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</si>
  <si>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</si>
  <si>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</si>
  <si>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</si>
  <si>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</si>
  <si>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</si>
  <si>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</si>
  <si>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</si>
  <si>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</si>
  <si>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</si>
  <si>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</si>
  <si>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</si>
  <si>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</si>
  <si>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</si>
  <si>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</si>
  <si>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</si>
  <si>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</si>
  <si>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</si>
  <si>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</si>
  <si>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</si>
  <si>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</si>
  <si>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</si>
  <si>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</si>
  <si>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</si>
  <si>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</si>
  <si>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</si>
  <si>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</si>
  <si>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</si>
  <si>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</si>
  <si>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</si>
  <si>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</si>
  <si>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</si>
  <si>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</si>
  <si>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</si>
  <si>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</si>
  <si>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</si>
  <si>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</si>
  <si>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</si>
  <si>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</si>
  <si>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</si>
  <si>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</si>
  <si>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</si>
  <si>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</si>
  <si>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</si>
  <si>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</si>
  <si>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</si>
  <si>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</si>
  <si>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</si>
  <si>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</si>
  <si>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</si>
  <si>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</si>
  <si>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</si>
  <si>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</si>
  <si>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</si>
  <si>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</si>
  <si>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</si>
  <si>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</si>
  <si>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</si>
  <si>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</si>
  <si>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</si>
  <si>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</si>
  <si>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</si>
  <si>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</si>
  <si>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</si>
  <si>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</si>
  <si>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</si>
  <si>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</si>
  <si>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</si>
  <si>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</si>
  <si>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</si>
  <si>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</si>
  <si>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</si>
  <si>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</si>
  <si>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</si>
  <si>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</si>
  <si>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</si>
  <si>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</si>
  <si>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</si>
  <si>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</si>
  <si>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</si>
  <si>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</si>
  <si>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</si>
  <si>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</si>
  <si>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</si>
  <si>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</si>
  <si>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</si>
  <si>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</si>
  <si>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</si>
  <si>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</si>
  <si>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</si>
  <si>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</si>
  <si>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</si>
  <si>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</si>
  <si>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</si>
  <si>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</si>
  <si>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</si>
  <si>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</si>
  <si>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</si>
  <si>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</si>
  <si>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</si>
  <si>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</si>
  <si>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</si>
  <si>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</si>
  <si>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</si>
  <si>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</si>
  <si>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</si>
  <si>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</si>
  <si>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Romelu Lukaku</t>
  </si>
  <si>
    <t>Joao Felix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</si>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</sst>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/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xmlns="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x-none" sz="1100"/>
            <a:t>For internal use only;</a:t>
          </a:r>
        </a:p>
        <a:p>
          <a:pPr algn="l"/>
          <a:r>
            <a:rPr lang="x-none" sz="1100"/>
            <a:t>Copy</a:t>
          </a:r>
          <a:r>
            <a:rPr lang="x-none" sz="1100" baseline="0"/>
            <a:t> and Paste to Master control sheet as </a:t>
          </a:r>
          <a:r>
            <a:rPr lang="x-none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CY69"/>
  <sheetViews>
    <sheetView showGridLines="0" tabSelected="1" workbookViewId="0">
      <pane ySplit="9" topLeftCell="A38" activePane="bottomLeft" state="frozen"/>
      <selection pane="bottomLeft" activeCell="B59" sqref="B59:M59"/>
    </sheetView>
  </sheetViews>
  <sheetFormatPr baseColWidth="10" defaultColWidth="9.1640625" defaultRowHeight="15" x14ac:dyDescent="0.2"/>
  <cols>
    <col min="1" max="1" width="2.5" style="13" customWidth="1"/>
    <col min="2" max="3" width="3.83203125" style="14" customWidth="1"/>
    <col min="4" max="4" width="10.1640625" style="23" bestFit="1" customWidth="1"/>
    <col min="5" max="5" width="16.83203125" style="14" customWidth="1"/>
    <col min="6" max="7" width="3.1640625" style="14" customWidth="1"/>
    <col min="8" max="8" width="22" style="14" customWidth="1"/>
    <col min="9" max="9" width="0.6640625" style="14" customWidth="1"/>
    <col min="10" max="10" width="0.5" style="14" customWidth="1"/>
    <col min="11" max="11" width="0.6640625" style="14" customWidth="1"/>
    <col min="12" max="12" width="3.83203125" style="14" customWidth="1"/>
    <col min="13" max="13" width="17.5" style="14" customWidth="1"/>
    <col min="14" max="14" width="1.5" style="14" customWidth="1"/>
    <col min="15" max="20" width="3.83203125" style="14" customWidth="1"/>
    <col min="21" max="21" width="3.83203125" style="15" customWidth="1"/>
    <col min="22" max="22" width="3.83203125" style="24" customWidth="1"/>
    <col min="23" max="24" width="3.83203125" style="14" customWidth="1"/>
    <col min="25" max="25" width="1.5" style="14" customWidth="1"/>
    <col min="26" max="28" width="3.83203125" style="14" customWidth="1"/>
    <col min="29" max="29" width="2.83203125" style="14" customWidth="1"/>
    <col min="30" max="31" width="3.83203125" style="14" customWidth="1"/>
    <col min="32" max="32" width="3" style="14" customWidth="1"/>
    <col min="33" max="33" width="9.1640625" style="14" customWidth="1"/>
    <col min="34" max="34" width="9.1640625" style="13" customWidth="1"/>
    <col min="35" max="97" width="9.1640625" style="14" customWidth="1"/>
    <col min="98" max="16384" width="9.1640625" style="14"/>
  </cols>
  <sheetData>
    <row r="1" spans="1:103" x14ac:dyDescent="0.2">
      <c r="B1" s="238" t="s">
        <v>133</v>
      </c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</row>
    <row r="2" spans="1:103" ht="15" customHeight="1" x14ac:dyDescent="0.2">
      <c r="B2" s="257" t="s">
        <v>129</v>
      </c>
      <c r="C2" s="258"/>
      <c r="D2" s="258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59" t="s">
        <v>112</v>
      </c>
      <c r="V2" s="260"/>
      <c r="W2" s="260"/>
      <c r="X2" s="260"/>
      <c r="Y2" s="260"/>
      <c r="Z2" s="260"/>
      <c r="AA2" s="260"/>
      <c r="AB2" s="260"/>
      <c r="AC2" s="261"/>
    </row>
    <row r="3" spans="1:103" ht="15" customHeight="1" x14ac:dyDescent="0.2">
      <c r="B3" s="258"/>
      <c r="C3" s="258"/>
      <c r="D3" s="258"/>
      <c r="E3" s="205" t="s">
        <v>131</v>
      </c>
      <c r="G3" s="157"/>
      <c r="H3" s="157"/>
      <c r="I3" s="237" t="s">
        <v>108</v>
      </c>
      <c r="J3" s="237"/>
      <c r="K3" s="237"/>
      <c r="L3" s="237"/>
      <c r="M3" s="237"/>
      <c r="N3" s="237"/>
      <c r="O3" s="160"/>
      <c r="P3" s="157"/>
      <c r="Q3" s="157"/>
      <c r="R3" s="157"/>
      <c r="S3" s="157"/>
      <c r="T3" s="158"/>
      <c r="U3" s="262"/>
      <c r="V3" s="262"/>
      <c r="W3" s="262"/>
      <c r="X3" s="262"/>
      <c r="Y3" s="262"/>
      <c r="Z3" s="262"/>
      <c r="AA3" s="262"/>
      <c r="AB3" s="262"/>
      <c r="AC3" s="263"/>
    </row>
    <row r="4" spans="1:103" ht="15" customHeight="1" x14ac:dyDescent="0.2">
      <c r="B4" s="258"/>
      <c r="C4" s="258"/>
      <c r="D4" s="258"/>
      <c r="E4" s="205" t="s">
        <v>107</v>
      </c>
      <c r="G4" s="157"/>
      <c r="H4" s="157"/>
      <c r="I4" s="237"/>
      <c r="J4" s="237"/>
      <c r="K4" s="237"/>
      <c r="L4" s="237"/>
      <c r="M4" s="237"/>
      <c r="N4" s="237"/>
      <c r="O4" s="160"/>
      <c r="P4" s="157"/>
      <c r="Q4" s="157"/>
      <c r="R4" s="157"/>
      <c r="S4" s="157"/>
      <c r="T4" s="161" t="s">
        <v>109</v>
      </c>
      <c r="U4" s="264" t="s">
        <v>143</v>
      </c>
      <c r="V4" s="265"/>
      <c r="W4" s="265"/>
      <c r="X4" s="265"/>
      <c r="Y4" s="265"/>
      <c r="Z4" s="265"/>
      <c r="AA4" s="265"/>
      <c r="AB4" s="265"/>
      <c r="AC4" s="266"/>
    </row>
    <row r="5" spans="1:103" x14ac:dyDescent="0.2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2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2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2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2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67" t="s">
        <v>32</v>
      </c>
      <c r="G9" s="267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2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2" t="s">
        <v>36</v>
      </c>
      <c r="P10" s="243"/>
      <c r="Q10" s="243"/>
      <c r="R10" s="243"/>
      <c r="S10" s="243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2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68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2</v>
      </c>
      <c r="V11" s="44">
        <f>VLOOKUP(P11,'Dummy Table'!B4:D40,3,FALSE)</f>
        <v>1</v>
      </c>
      <c r="W11" s="44">
        <f>VLOOKUP(P11,'Dummy Table'!B4:E40,4,FALSE)</f>
        <v>0</v>
      </c>
      <c r="X11" s="44">
        <f>VLOOKUP(P11,'Dummy Table'!B4:F40,5,FALSE)</f>
        <v>4</v>
      </c>
      <c r="Y11" s="45" t="s">
        <v>45</v>
      </c>
      <c r="Z11" s="44">
        <f>VLOOKUP(P11,'Dummy Table'!B4:G40,6,FALSE)</f>
        <v>2</v>
      </c>
      <c r="AA11" s="44">
        <f>X11-Z11</f>
        <v>2</v>
      </c>
      <c r="AB11" s="44">
        <f>U11*3+V11*1</f>
        <v>7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2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1</v>
      </c>
      <c r="G12" s="185">
        <v>1</v>
      </c>
      <c r="H12" s="50" t="s">
        <v>23</v>
      </c>
      <c r="I12" s="51"/>
      <c r="J12" s="51"/>
      <c r="K12" s="51"/>
      <c r="L12" s="269"/>
      <c r="M12" s="52" t="str">
        <f t="shared" ref="M12:M45" si="0">IF(F12&lt;&gt;"",IF(F12&gt;G12,E12,IF(F12&lt;G12,H12,"")),"")</f>
        <v/>
      </c>
      <c r="N12" s="31"/>
      <c r="O12" s="120">
        <v>2</v>
      </c>
      <c r="P12" s="272" t="str">
        <f>VLOOKUP(2,'Dummy Table'!A4:B8,2,FALSE)</f>
        <v>Switzerland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2</v>
      </c>
      <c r="W12" s="53">
        <f>VLOOKUP(P12,'Dummy Table'!B4:E40,4,FALSE)</f>
        <v>0</v>
      </c>
      <c r="X12" s="53">
        <f>VLOOKUP(P12,'Dummy Table'!B4:F40,5,FALSE)</f>
        <v>4</v>
      </c>
      <c r="Y12" s="53" t="s">
        <v>45</v>
      </c>
      <c r="Z12" s="53">
        <f>VLOOKUP(P12,'Dummy Table'!B4:G40,6,FALSE)</f>
        <v>3</v>
      </c>
      <c r="AA12" s="53">
        <f>X12-Z12</f>
        <v>1</v>
      </c>
      <c r="AB12" s="53">
        <f>U12*3+V12*1</f>
        <v>5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2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69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Wales</v>
      </c>
      <c r="Q13" s="273"/>
      <c r="R13" s="273"/>
      <c r="S13" s="273"/>
      <c r="T13" s="54">
        <f t="shared" si="1"/>
        <v>3</v>
      </c>
      <c r="U13" s="54">
        <f>VLOOKUP(P13,'Dummy Table'!B4:C40,2,FALSE)</f>
        <v>0</v>
      </c>
      <c r="V13" s="54">
        <f>VLOOKUP(P13,'Dummy Table'!B4:D40,3,FALSE)</f>
        <v>2</v>
      </c>
      <c r="W13" s="54">
        <f>VLOOKUP(P13,'Dummy Table'!B4:E40,4,FALSE)</f>
        <v>1</v>
      </c>
      <c r="X13" s="54">
        <f>VLOOKUP(P13,'Dummy Table'!B4:F40,5,FALSE)</f>
        <v>2</v>
      </c>
      <c r="Y13" s="54" t="s">
        <v>45</v>
      </c>
      <c r="Z13" s="54">
        <f>VLOOKUP(P13,'Dummy Table'!B4:G40,6,FALSE)</f>
        <v>3</v>
      </c>
      <c r="AA13" s="54">
        <f>X13-Z13</f>
        <v>-1</v>
      </c>
      <c r="AB13" s="54">
        <f>U13*3+V13*1</f>
        <v>2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2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69"/>
      <c r="M14" s="52" t="str">
        <f t="shared" si="0"/>
        <v>Belgium</v>
      </c>
      <c r="N14" s="31"/>
      <c r="O14" s="122">
        <v>4</v>
      </c>
      <c r="P14" s="247" t="str">
        <f>VLOOKUP(4,'Dummy Table'!A4:B8,2,FALSE)</f>
        <v>Turkey</v>
      </c>
      <c r="Q14" s="247"/>
      <c r="R14" s="247"/>
      <c r="S14" s="247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3</v>
      </c>
      <c r="Y14" s="55" t="s">
        <v>45</v>
      </c>
      <c r="Z14" s="55">
        <f>VLOOKUP(P14,'Dummy Table'!B4:G40,6,FALSE)</f>
        <v>5</v>
      </c>
      <c r="AA14" s="55">
        <f>X14-Z14</f>
        <v>-2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2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1</v>
      </c>
      <c r="G15" s="185">
        <v>2</v>
      </c>
      <c r="H15" s="50" t="s">
        <v>5</v>
      </c>
      <c r="I15" s="51"/>
      <c r="J15" s="51"/>
      <c r="K15" s="51"/>
      <c r="L15" s="269"/>
      <c r="M15" s="52" t="str">
        <f t="shared" si="0"/>
        <v>Croatia</v>
      </c>
      <c r="N15" s="31"/>
      <c r="O15" s="242" t="s">
        <v>47</v>
      </c>
      <c r="P15" s="243"/>
      <c r="Q15" s="243"/>
      <c r="R15" s="243"/>
      <c r="S15" s="243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2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1</v>
      </c>
      <c r="G16" s="185">
        <v>1</v>
      </c>
      <c r="H16" s="50" t="s">
        <v>15</v>
      </c>
      <c r="I16" s="51"/>
      <c r="J16" s="51"/>
      <c r="K16" s="51"/>
      <c r="L16" s="269"/>
      <c r="M16" s="52" t="str">
        <f t="shared" si="0"/>
        <v/>
      </c>
      <c r="N16" s="31"/>
      <c r="O16" s="123">
        <v>1</v>
      </c>
      <c r="P16" s="244" t="str">
        <f>VLOOKUP(1,'Dummy Table'!A11:B15,2,FALSE)</f>
        <v>Belgium</v>
      </c>
      <c r="Q16" s="244"/>
      <c r="R16" s="244"/>
      <c r="S16" s="244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2</v>
      </c>
      <c r="AA16" s="56">
        <f>X16-Z16</f>
        <v>6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2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2</v>
      </c>
      <c r="G17" s="185">
        <v>2</v>
      </c>
      <c r="H17" s="50" t="s">
        <v>25</v>
      </c>
      <c r="I17" s="51"/>
      <c r="J17" s="51"/>
      <c r="K17" s="51"/>
      <c r="L17" s="269"/>
      <c r="M17" s="52" t="str">
        <f t="shared" si="0"/>
        <v/>
      </c>
      <c r="N17" s="31"/>
      <c r="O17" s="123">
        <v>2</v>
      </c>
      <c r="P17" s="245" t="str">
        <f>VLOOKUP(2,'Dummy Table'!A11:B15,2,FALSE)</f>
        <v>Denmark</v>
      </c>
      <c r="Q17" s="245"/>
      <c r="R17" s="245"/>
      <c r="S17" s="245"/>
      <c r="T17" s="58">
        <f t="shared" ref="T17:T19" si="2">SUM(U17:W17)</f>
        <v>3</v>
      </c>
      <c r="U17" s="58">
        <f>VLOOKUP(P17,'Dummy Table'!B4:C40,2,FALSE)</f>
        <v>2</v>
      </c>
      <c r="V17" s="58">
        <f>VLOOKUP(P17,'Dummy Table'!B4:D40,3,FALSE)</f>
        <v>0</v>
      </c>
      <c r="W17" s="58">
        <f>VLOOKUP(P17,'Dummy Table'!B4:E40,4,FALSE)</f>
        <v>1</v>
      </c>
      <c r="X17" s="58">
        <f>VLOOKUP(P17,'Dummy Table'!B4:F40,5,FALSE)</f>
        <v>5</v>
      </c>
      <c r="Y17" s="58" t="s">
        <v>45</v>
      </c>
      <c r="Z17" s="58">
        <f>VLOOKUP(P17,'Dummy Table'!B4:G40,6,FALSE)</f>
        <v>4</v>
      </c>
      <c r="AA17" s="58">
        <f>X17-Z17</f>
        <v>1</v>
      </c>
      <c r="AB17" s="58">
        <f>U17*3+V17*1</f>
        <v>6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2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0</v>
      </c>
      <c r="G18" s="185">
        <v>1</v>
      </c>
      <c r="H18" s="50" t="s">
        <v>6</v>
      </c>
      <c r="I18" s="51"/>
      <c r="J18" s="51"/>
      <c r="K18" s="51"/>
      <c r="L18" s="269"/>
      <c r="M18" s="52" t="str">
        <f t="shared" si="0"/>
        <v>Czech Republic</v>
      </c>
      <c r="N18" s="31"/>
      <c r="O18" s="124">
        <v>3</v>
      </c>
      <c r="P18" s="246" t="str">
        <f>VLOOKUP(3,'Dummy Table'!A11:B15,2,FALSE)</f>
        <v>Russia</v>
      </c>
      <c r="Q18" s="246"/>
      <c r="R18" s="246"/>
      <c r="S18" s="246"/>
      <c r="T18" s="59">
        <f t="shared" si="2"/>
        <v>3</v>
      </c>
      <c r="U18" s="59">
        <f>VLOOKUP(P18,'Dummy Table'!B4:C40,2,FALSE)</f>
        <v>0</v>
      </c>
      <c r="V18" s="59">
        <f>VLOOKUP(P18,'Dummy Table'!B4:D40,3,FALSE)</f>
        <v>1</v>
      </c>
      <c r="W18" s="59">
        <f>VLOOKUP(P18,'Dummy Table'!B4:E40,4,FALSE)</f>
        <v>2</v>
      </c>
      <c r="X18" s="59">
        <f>VLOOKUP(P18,'Dummy Table'!B4:F40,5,FALSE)</f>
        <v>2</v>
      </c>
      <c r="Y18" s="59" t="s">
        <v>45</v>
      </c>
      <c r="Z18" s="59">
        <f>VLOOKUP(P18,'Dummy Table'!B4:G40,6,FALSE)</f>
        <v>5</v>
      </c>
      <c r="AA18" s="59">
        <f>X18-Z18</f>
        <v>-3</v>
      </c>
      <c r="AB18" s="59">
        <f>U18*3+V18*1</f>
        <v>1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2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2</v>
      </c>
      <c r="G19" s="185">
        <v>0</v>
      </c>
      <c r="H19" s="50" t="s">
        <v>20</v>
      </c>
      <c r="I19" s="51"/>
      <c r="J19" s="51"/>
      <c r="K19" s="51"/>
      <c r="L19" s="269"/>
      <c r="M19" s="52" t="str">
        <f t="shared" si="0"/>
        <v>Poland</v>
      </c>
      <c r="N19" s="31"/>
      <c r="O19" s="122">
        <v>4</v>
      </c>
      <c r="P19" s="247" t="str">
        <f>VLOOKUP(4,'Dummy Table'!A11:B15,2,FALSE)</f>
        <v>Finland</v>
      </c>
      <c r="Q19" s="247"/>
      <c r="R19" s="247"/>
      <c r="S19" s="247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0</v>
      </c>
      <c r="Y19" s="55" t="s">
        <v>45</v>
      </c>
      <c r="Z19" s="55">
        <f>VLOOKUP(P19,'Dummy Table'!B4:G40,6,FALSE)</f>
        <v>4</v>
      </c>
      <c r="AA19" s="55">
        <f>X19-Z19</f>
        <v>-4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2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3</v>
      </c>
      <c r="G20" s="185">
        <v>0</v>
      </c>
      <c r="H20" s="50" t="s">
        <v>22</v>
      </c>
      <c r="I20" s="51"/>
      <c r="J20" s="51"/>
      <c r="K20" s="51"/>
      <c r="L20" s="269"/>
      <c r="M20" s="52" t="str">
        <f t="shared" si="0"/>
        <v>Spain</v>
      </c>
      <c r="N20" s="31"/>
      <c r="O20" s="242" t="s">
        <v>50</v>
      </c>
      <c r="P20" s="243"/>
      <c r="Q20" s="243"/>
      <c r="R20" s="243"/>
      <c r="S20" s="243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2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1</v>
      </c>
      <c r="G21" s="185">
        <v>4</v>
      </c>
      <c r="H21" s="50" t="s">
        <v>17</v>
      </c>
      <c r="I21" s="51"/>
      <c r="J21" s="51"/>
      <c r="K21" s="51"/>
      <c r="L21" s="269"/>
      <c r="M21" s="52" t="str">
        <f t="shared" si="0"/>
        <v>Portugal</v>
      </c>
      <c r="N21" s="31"/>
      <c r="O21" s="125">
        <v>1</v>
      </c>
      <c r="P21" s="253" t="str">
        <f>VLOOKUP(1,'Dummy Table'!A18:B22,2,FALSE)</f>
        <v>Netherlands</v>
      </c>
      <c r="Q21" s="253"/>
      <c r="R21" s="253"/>
      <c r="S21" s="253"/>
      <c r="T21" s="60">
        <f>SUM(U21:W21)</f>
        <v>3</v>
      </c>
      <c r="U21" s="60">
        <f>VLOOKUP(P21,'Dummy Table'!B4:C40,2,FALSE)</f>
        <v>2</v>
      </c>
      <c r="V21" s="60">
        <f>VLOOKUP(P21,'Dummy Table'!B4:D40,3,FALSE)</f>
        <v>1</v>
      </c>
      <c r="W21" s="60">
        <f>VLOOKUP(P21,'Dummy Table'!B4:E40,4,FALSE)</f>
        <v>0</v>
      </c>
      <c r="X21" s="60">
        <f>VLOOKUP(P21,'Dummy Table'!B4:F40,5,FALSE)</f>
        <v>5</v>
      </c>
      <c r="Y21" s="61" t="s">
        <v>45</v>
      </c>
      <c r="Z21" s="60">
        <f>VLOOKUP(P21,'Dummy Table'!B4:G40,6,FALSE)</f>
        <v>3</v>
      </c>
      <c r="AA21" s="60">
        <f>X21-Z21</f>
        <v>2</v>
      </c>
      <c r="AB21" s="60">
        <f>U21*3+V21*1</f>
        <v>7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2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3</v>
      </c>
      <c r="G22" s="186">
        <v>2</v>
      </c>
      <c r="H22" s="66" t="s">
        <v>11</v>
      </c>
      <c r="I22" s="67"/>
      <c r="J22" s="67"/>
      <c r="K22" s="68"/>
      <c r="L22" s="270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2</v>
      </c>
      <c r="W22" s="70">
        <f>VLOOKUP(P22,'Dummy Table'!B4:E40,4,FALSE)</f>
        <v>0</v>
      </c>
      <c r="X22" s="70">
        <f>VLOOKUP(P22,'Dummy Table'!B4:F40,5,FALSE)</f>
        <v>5</v>
      </c>
      <c r="Y22" s="70" t="s">
        <v>45</v>
      </c>
      <c r="Z22" s="70">
        <f>VLOOKUP(P22,'Dummy Table'!B4:G40,6,FALSE)</f>
        <v>4</v>
      </c>
      <c r="AA22" s="70">
        <f>X22-Z22</f>
        <v>1</v>
      </c>
      <c r="AB22" s="70">
        <f>U22*3+V22*1</f>
        <v>5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2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0</v>
      </c>
      <c r="G23" s="184">
        <v>0</v>
      </c>
      <c r="H23" s="75" t="s">
        <v>18</v>
      </c>
      <c r="I23" s="76"/>
      <c r="J23" s="76"/>
      <c r="K23" s="76"/>
      <c r="L23" s="248">
        <v>2</v>
      </c>
      <c r="M23" s="77" t="str">
        <f t="shared" si="0"/>
        <v/>
      </c>
      <c r="N23" s="31"/>
      <c r="O23" s="126">
        <v>3</v>
      </c>
      <c r="P23" s="252" t="str">
        <f>VLOOKUP(3,'Dummy Table'!A18:B22,2,FALSE)</f>
        <v>Austria</v>
      </c>
      <c r="Q23" s="252"/>
      <c r="R23" s="252"/>
      <c r="S23" s="252"/>
      <c r="T23" s="78">
        <f t="shared" si="3"/>
        <v>3</v>
      </c>
      <c r="U23" s="78">
        <f>VLOOKUP(P23,'Dummy Table'!B4:C40,2,FALSE)</f>
        <v>0</v>
      </c>
      <c r="V23" s="78">
        <f>VLOOKUP(P23,'Dummy Table'!B4:D40,3,FALSE)</f>
        <v>2</v>
      </c>
      <c r="W23" s="78">
        <f>VLOOKUP(P23,'Dummy Table'!B4:E40,4,FALSE)</f>
        <v>1</v>
      </c>
      <c r="X23" s="78">
        <f>VLOOKUP(P23,'Dummy Table'!B4:F40,5,FALSE)</f>
        <v>2</v>
      </c>
      <c r="Y23" s="78" t="s">
        <v>45</v>
      </c>
      <c r="Z23" s="78">
        <f>VLOOKUP(P23,'Dummy Table'!B4:G40,6,FALSE)</f>
        <v>3</v>
      </c>
      <c r="AA23" s="78">
        <f>X23-Z23</f>
        <v>-1</v>
      </c>
      <c r="AB23" s="78">
        <f>U23*3+V23*1</f>
        <v>2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2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1</v>
      </c>
      <c r="G24" s="185">
        <v>1</v>
      </c>
      <c r="H24" s="83" t="s">
        <v>26</v>
      </c>
      <c r="I24" s="84"/>
      <c r="J24" s="84"/>
      <c r="K24" s="84"/>
      <c r="L24" s="249"/>
      <c r="M24" s="85" t="str">
        <f t="shared" si="0"/>
        <v/>
      </c>
      <c r="N24" s="31"/>
      <c r="O24" s="122">
        <v>4</v>
      </c>
      <c r="P24" s="247" t="str">
        <f>VLOOKUP(4,'Dummy Table'!A18:B22,2,FALSE)</f>
        <v>North Macedonia</v>
      </c>
      <c r="Q24" s="247"/>
      <c r="R24" s="247"/>
      <c r="S24" s="247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1</v>
      </c>
      <c r="W24" s="55">
        <f>VLOOKUP(P24,'Dummy Table'!B4:E40,4,FALSE)</f>
        <v>2</v>
      </c>
      <c r="X24" s="55">
        <f>VLOOKUP(P24,'Dummy Table'!B4:F40,5,FALSE)</f>
        <v>3</v>
      </c>
      <c r="Y24" s="55" t="s">
        <v>45</v>
      </c>
      <c r="Z24" s="55">
        <f>VLOOKUP(P24,'Dummy Table'!B4:G40,6,FALSE)</f>
        <v>5</v>
      </c>
      <c r="AA24" s="55">
        <f>X24-Z24</f>
        <v>-2</v>
      </c>
      <c r="AB24" s="55">
        <f>U24*3+V24*1</f>
        <v>1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2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1</v>
      </c>
      <c r="G25" s="185">
        <v>1</v>
      </c>
      <c r="H25" s="83" t="s">
        <v>23</v>
      </c>
      <c r="I25" s="84"/>
      <c r="J25" s="84"/>
      <c r="K25" s="84"/>
      <c r="L25" s="249"/>
      <c r="M25" s="85" t="str">
        <f t="shared" si="0"/>
        <v/>
      </c>
      <c r="N25" s="31"/>
      <c r="O25" s="242" t="s">
        <v>51</v>
      </c>
      <c r="P25" s="243"/>
      <c r="Q25" s="243"/>
      <c r="R25" s="243"/>
      <c r="S25" s="243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2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1</v>
      </c>
      <c r="H26" s="83" t="s">
        <v>15</v>
      </c>
      <c r="I26" s="84"/>
      <c r="J26" s="84"/>
      <c r="K26" s="84"/>
      <c r="L26" s="249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Croatia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8</v>
      </c>
      <c r="Y26" s="87" t="s">
        <v>45</v>
      </c>
      <c r="Z26" s="86">
        <f>VLOOKUP(P26,'Dummy Table'!B4:G40,6,FALSE)</f>
        <v>2</v>
      </c>
      <c r="AA26" s="86">
        <f>X26-Z26</f>
        <v>6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2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3</v>
      </c>
      <c r="H27" s="83" t="s">
        <v>4</v>
      </c>
      <c r="I27" s="84"/>
      <c r="J27" s="84"/>
      <c r="K27" s="84"/>
      <c r="L27" s="249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England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6</v>
      </c>
      <c r="Y27" s="88" t="s">
        <v>45</v>
      </c>
      <c r="Z27" s="88">
        <f>VLOOKUP(P27,'Dummy Table'!B4:G40,6,FALSE)</f>
        <v>2</v>
      </c>
      <c r="AA27" s="88">
        <f>X27-Z27</f>
        <v>4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2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1</v>
      </c>
      <c r="G28" s="185">
        <v>0</v>
      </c>
      <c r="H28" s="83" t="s">
        <v>2</v>
      </c>
      <c r="I28" s="84"/>
      <c r="J28" s="84"/>
      <c r="K28" s="84"/>
      <c r="L28" s="249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2</v>
      </c>
      <c r="Y28" s="89" t="s">
        <v>45</v>
      </c>
      <c r="Z28" s="89">
        <f>VLOOKUP(P28,'Dummy Table'!B4:G40,6,FALSE)</f>
        <v>5</v>
      </c>
      <c r="AA28" s="89">
        <f>X28-Z28</f>
        <v>-3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2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1</v>
      </c>
      <c r="H29" s="83" t="s">
        <v>20</v>
      </c>
      <c r="I29" s="84"/>
      <c r="J29" s="84"/>
      <c r="K29" s="84"/>
      <c r="L29" s="249"/>
      <c r="M29" s="85" t="str">
        <f t="shared" si="0"/>
        <v/>
      </c>
      <c r="N29" s="31"/>
      <c r="O29" s="122">
        <v>4</v>
      </c>
      <c r="P29" s="247" t="str">
        <f>VLOOKUP(4,'Dummy Table'!A25:B29,2,FALSE)</f>
        <v>Scotland</v>
      </c>
      <c r="Q29" s="247"/>
      <c r="R29" s="247"/>
      <c r="S29" s="247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0</v>
      </c>
      <c r="Y29" s="55" t="s">
        <v>45</v>
      </c>
      <c r="Z29" s="55">
        <f>VLOOKUP(P29,'Dummy Table'!B4:G40,6,FALSE)</f>
        <v>7</v>
      </c>
      <c r="AA29" s="55">
        <f>X29-Z29</f>
        <v>-7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2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3</v>
      </c>
      <c r="G30" s="185">
        <v>1</v>
      </c>
      <c r="H30" s="83" t="s">
        <v>6</v>
      </c>
      <c r="I30" s="84"/>
      <c r="J30" s="84"/>
      <c r="K30" s="84"/>
      <c r="L30" s="249"/>
      <c r="M30" s="85" t="str">
        <f t="shared" si="0"/>
        <v>Croatia</v>
      </c>
      <c r="N30" s="31"/>
      <c r="O30" s="242" t="s">
        <v>52</v>
      </c>
      <c r="P30" s="243"/>
      <c r="Q30" s="243"/>
      <c r="R30" s="243"/>
      <c r="S30" s="243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2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3</v>
      </c>
      <c r="G31" s="185">
        <v>0</v>
      </c>
      <c r="H31" s="83" t="s">
        <v>19</v>
      </c>
      <c r="I31" s="84"/>
      <c r="J31" s="84"/>
      <c r="K31" s="84"/>
      <c r="L31" s="249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2</v>
      </c>
      <c r="V31" s="90">
        <f>VLOOKUP(P31,'Dummy Table'!B4:D40,3,FALSE)</f>
        <v>1</v>
      </c>
      <c r="W31" s="90">
        <f>VLOOKUP(P31,'Dummy Table'!B4:E40,4,FALSE)</f>
        <v>0</v>
      </c>
      <c r="X31" s="90">
        <f>VLOOKUP(P31,'Dummy Table'!B4:F40,5,FALSE)</f>
        <v>8</v>
      </c>
      <c r="Y31" s="91" t="s">
        <v>45</v>
      </c>
      <c r="Z31" s="90">
        <f>VLOOKUP(P31,'Dummy Table'!B4:G40,6,FALSE)</f>
        <v>2</v>
      </c>
      <c r="AA31" s="90">
        <f>X31-Z31</f>
        <v>6</v>
      </c>
      <c r="AB31" s="90">
        <f>U31*3+V31*1</f>
        <v>7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2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1</v>
      </c>
      <c r="G32" s="185">
        <v>5</v>
      </c>
      <c r="H32" s="83" t="s">
        <v>10</v>
      </c>
      <c r="I32" s="84"/>
      <c r="J32" s="84"/>
      <c r="K32" s="84"/>
      <c r="L32" s="249"/>
      <c r="M32" s="85" t="str">
        <f t="shared" si="0"/>
        <v>France</v>
      </c>
      <c r="N32" s="31"/>
      <c r="O32" s="129">
        <v>2</v>
      </c>
      <c r="P32" s="251" t="str">
        <f>VLOOKUP(2,'Dummy Table'!A31:B35,2,FALSE)</f>
        <v>Poland</v>
      </c>
      <c r="Q32" s="251"/>
      <c r="R32" s="251"/>
      <c r="S32" s="251"/>
      <c r="T32" s="92">
        <f t="shared" ref="T32:T34" si="5">SUM(U32:W32)</f>
        <v>3</v>
      </c>
      <c r="U32" s="92">
        <f>VLOOKUP(P32,'Dummy Table'!B4:C40,2,FALSE)</f>
        <v>2</v>
      </c>
      <c r="V32" s="92">
        <f>VLOOKUP(P32,'Dummy Table'!B4:D40,3,FALSE)</f>
        <v>1</v>
      </c>
      <c r="W32" s="92">
        <f>VLOOKUP(P32,'Dummy Table'!B4:E40,4,FALSE)</f>
        <v>0</v>
      </c>
      <c r="X32" s="92">
        <f>VLOOKUP(P32,'Dummy Table'!B4:F40,5,FALSE)</f>
        <v>7</v>
      </c>
      <c r="Y32" s="92" t="s">
        <v>45</v>
      </c>
      <c r="Z32" s="92">
        <f>VLOOKUP(P32,'Dummy Table'!B4:G40,6,FALSE)</f>
        <v>3</v>
      </c>
      <c r="AA32" s="92">
        <f>X32-Z32</f>
        <v>4</v>
      </c>
      <c r="AB32" s="92">
        <f>U32*3+V32*1</f>
        <v>7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2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2</v>
      </c>
      <c r="G33" s="185">
        <v>3</v>
      </c>
      <c r="H33" s="83" t="s">
        <v>11</v>
      </c>
      <c r="I33" s="84"/>
      <c r="J33" s="84"/>
      <c r="K33" s="84"/>
      <c r="L33" s="249"/>
      <c r="M33" s="85" t="str">
        <f t="shared" si="0"/>
        <v>Germany</v>
      </c>
      <c r="N33" s="31"/>
      <c r="O33" s="130">
        <v>3</v>
      </c>
      <c r="P33" s="287" t="str">
        <f>VLOOKUP(3,'Dummy Table'!A31:B35,2,FALSE)</f>
        <v>Sweden</v>
      </c>
      <c r="Q33" s="287"/>
      <c r="R33" s="287"/>
      <c r="S33" s="287"/>
      <c r="T33" s="93">
        <f t="shared" si="5"/>
        <v>3</v>
      </c>
      <c r="U33" s="93">
        <f>VLOOKUP(P33,'Dummy Table'!B4:C40,2,FALSE)</f>
        <v>0</v>
      </c>
      <c r="V33" s="93">
        <f>VLOOKUP(P33,'Dummy Table'!B4:D40,3,FALSE)</f>
        <v>1</v>
      </c>
      <c r="W33" s="93">
        <f>VLOOKUP(P33,'Dummy Table'!B4:E40,4,FALSE)</f>
        <v>2</v>
      </c>
      <c r="X33" s="93">
        <f>VLOOKUP(P33,'Dummy Table'!B4:F40,5,FALSE)</f>
        <v>2</v>
      </c>
      <c r="Y33" s="93" t="s">
        <v>45</v>
      </c>
      <c r="Z33" s="93">
        <f>VLOOKUP(P33,'Dummy Table'!B4:G40,6,FALSE)</f>
        <v>7</v>
      </c>
      <c r="AA33" s="93">
        <f>X33-Z33</f>
        <v>-5</v>
      </c>
      <c r="AB33" s="93">
        <f>U33*3+V33*1</f>
        <v>1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2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2</v>
      </c>
      <c r="H34" s="98" t="s">
        <v>16</v>
      </c>
      <c r="I34" s="99"/>
      <c r="J34" s="99"/>
      <c r="K34" s="100"/>
      <c r="L34" s="250"/>
      <c r="M34" s="101" t="str">
        <f t="shared" si="0"/>
        <v/>
      </c>
      <c r="N34" s="31"/>
      <c r="O34" s="122">
        <v>4</v>
      </c>
      <c r="P34" s="247" t="str">
        <f>VLOOKUP(4,'Dummy Table'!A31:B35,2,FALSE)</f>
        <v>Slovakia</v>
      </c>
      <c r="Q34" s="247"/>
      <c r="R34" s="247"/>
      <c r="S34" s="247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1</v>
      </c>
      <c r="Y34" s="55" t="s">
        <v>45</v>
      </c>
      <c r="Z34" s="55">
        <f>VLOOKUP(P34,'Dummy Table'!B4:G40,6,FALSE)</f>
        <v>6</v>
      </c>
      <c r="AA34" s="55">
        <f>X34-Z34</f>
        <v>-5</v>
      </c>
      <c r="AB34" s="55">
        <f>U34*3+V34*1</f>
        <v>1</v>
      </c>
      <c r="AC34" s="168"/>
      <c r="AD34" s="31"/>
      <c r="AE34" s="14"/>
      <c r="AH34" s="16"/>
      <c r="CY34" s="14"/>
    </row>
    <row r="35" spans="1:103" s="17" customFormat="1" ht="15" customHeight="1" x14ac:dyDescent="0.2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2</v>
      </c>
      <c r="G35" s="210">
        <v>1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>Switzerland</v>
      </c>
      <c r="N35" s="31"/>
      <c r="O35" s="242" t="s">
        <v>53</v>
      </c>
      <c r="P35" s="243"/>
      <c r="Q35" s="243"/>
      <c r="R35" s="243"/>
      <c r="S35" s="243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2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1</v>
      </c>
      <c r="G36" s="185">
        <v>0</v>
      </c>
      <c r="H36" s="50" t="s">
        <v>26</v>
      </c>
      <c r="I36" s="51"/>
      <c r="J36" s="51"/>
      <c r="K36" s="51"/>
      <c r="L36" s="269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2</v>
      </c>
      <c r="V36" s="103">
        <f>VLOOKUP(P36,'Dummy Table'!B4:D40,3,FALSE)</f>
        <v>1</v>
      </c>
      <c r="W36" s="103">
        <f>VLOOKUP(P36,'Dummy Table'!B4:E40,4,FALSE)</f>
        <v>0</v>
      </c>
      <c r="X36" s="103">
        <f>VLOOKUP(P36,'Dummy Table'!B4:F40,5,FALSE)</f>
        <v>10</v>
      </c>
      <c r="Y36" s="104" t="s">
        <v>45</v>
      </c>
      <c r="Z36" s="103">
        <f>VLOOKUP(P36,'Dummy Table'!B4:G40,6,FALSE)</f>
        <v>5</v>
      </c>
      <c r="AA36" s="103">
        <f>X36-Z36</f>
        <v>5</v>
      </c>
      <c r="AB36" s="103">
        <f>U36*3+V36*1</f>
        <v>7</v>
      </c>
      <c r="AC36" s="168"/>
      <c r="AD36" s="31"/>
      <c r="AE36" s="14"/>
      <c r="AH36" s="16"/>
      <c r="CY36" s="14"/>
    </row>
    <row r="37" spans="1:103" s="17" customFormat="1" ht="15" customHeight="1" x14ac:dyDescent="0.2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2</v>
      </c>
      <c r="H37" s="50" t="s">
        <v>14</v>
      </c>
      <c r="I37" s="51"/>
      <c r="J37" s="51"/>
      <c r="K37" s="51"/>
      <c r="L37" s="269"/>
      <c r="M37" s="52" t="str">
        <f t="shared" si="0"/>
        <v>Netherlands</v>
      </c>
      <c r="N37" s="31"/>
      <c r="O37" s="131">
        <v>2</v>
      </c>
      <c r="P37" s="278" t="str">
        <f>VLOOKUP(2,'Dummy Table'!A37:B41,2,FALSE)</f>
        <v>Germany</v>
      </c>
      <c r="Q37" s="278"/>
      <c r="R37" s="278"/>
      <c r="S37" s="278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0</v>
      </c>
      <c r="W37" s="105">
        <f>VLOOKUP(P37,'Dummy Table'!B4:E40,4,FALSE)</f>
        <v>1</v>
      </c>
      <c r="X37" s="105">
        <f>VLOOKUP(P37,'Dummy Table'!B4:F40,5,FALSE)</f>
        <v>9</v>
      </c>
      <c r="Y37" s="105" t="s">
        <v>45</v>
      </c>
      <c r="Z37" s="105">
        <f>VLOOKUP(P37,'Dummy Table'!B4:G40,6,FALSE)</f>
        <v>6</v>
      </c>
      <c r="AA37" s="105">
        <f>X37-Z37</f>
        <v>3</v>
      </c>
      <c r="AB37" s="105">
        <f>U37*3+V37*1</f>
        <v>6</v>
      </c>
      <c r="AC37" s="168"/>
      <c r="AD37" s="31"/>
      <c r="AE37" s="14"/>
      <c r="AH37" s="16"/>
      <c r="CY37" s="14"/>
    </row>
    <row r="38" spans="1:103" s="17" customFormat="1" ht="15" customHeight="1" x14ac:dyDescent="0.2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1</v>
      </c>
      <c r="G38" s="185">
        <v>1</v>
      </c>
      <c r="H38" s="50" t="s">
        <v>2</v>
      </c>
      <c r="I38" s="51"/>
      <c r="J38" s="51"/>
      <c r="K38" s="51"/>
      <c r="L38" s="269"/>
      <c r="M38" s="52" t="str">
        <f t="shared" si="0"/>
        <v/>
      </c>
      <c r="N38" s="31"/>
      <c r="O38" s="132">
        <v>3</v>
      </c>
      <c r="P38" s="279" t="str">
        <f>VLOOKUP(3,'Dummy Table'!A37:B41,2,FALSE)</f>
        <v>Portugal</v>
      </c>
      <c r="Q38" s="279"/>
      <c r="R38" s="279"/>
      <c r="S38" s="279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1</v>
      </c>
      <c r="W38" s="106">
        <f>VLOOKUP(P38,'Dummy Table'!B4:E40,4,FALSE)</f>
        <v>1</v>
      </c>
      <c r="X38" s="106">
        <f>VLOOKUP(P38,'Dummy Table'!B4:F40,5,FALSE)</f>
        <v>8</v>
      </c>
      <c r="Y38" s="106" t="s">
        <v>45</v>
      </c>
      <c r="Z38" s="106">
        <f>VLOOKUP(P38,'Dummy Table'!B4:G40,6,FALSE)</f>
        <v>6</v>
      </c>
      <c r="AA38" s="106">
        <f>X38-Z38</f>
        <v>2</v>
      </c>
      <c r="AB38" s="106">
        <f>U38*3+V38*1</f>
        <v>4</v>
      </c>
      <c r="AC38" s="168"/>
      <c r="AD38" s="31"/>
      <c r="AE38" s="14"/>
      <c r="AH38" s="16"/>
      <c r="CY38" s="14"/>
    </row>
    <row r="39" spans="1:103" s="17" customFormat="1" ht="15" customHeight="1" x14ac:dyDescent="0.2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2</v>
      </c>
      <c r="H39" s="50" t="s">
        <v>7</v>
      </c>
      <c r="I39" s="51"/>
      <c r="J39" s="51"/>
      <c r="K39" s="51"/>
      <c r="L39" s="269"/>
      <c r="M39" s="52" t="str">
        <f t="shared" si="0"/>
        <v>Denmark</v>
      </c>
      <c r="N39" s="31"/>
      <c r="O39" s="122">
        <v>4</v>
      </c>
      <c r="P39" s="247" t="str">
        <f>VLOOKUP(4,'Dummy Table'!A37:B41,2,FALSE)</f>
        <v>Hungary</v>
      </c>
      <c r="Q39" s="247"/>
      <c r="R39" s="247"/>
      <c r="S39" s="247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3</v>
      </c>
      <c r="Y39" s="55" t="s">
        <v>45</v>
      </c>
      <c r="Z39" s="55">
        <f>VLOOKUP(P39,'Dummy Table'!B4:G40,6,FALSE)</f>
        <v>13</v>
      </c>
      <c r="AA39" s="55">
        <f>X39-Z39</f>
        <v>-10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2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2</v>
      </c>
      <c r="H40" s="50" t="s">
        <v>4</v>
      </c>
      <c r="I40" s="51"/>
      <c r="J40" s="51"/>
      <c r="K40" s="51"/>
      <c r="L40" s="269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2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3</v>
      </c>
      <c r="G41" s="185">
        <v>0</v>
      </c>
      <c r="H41" s="50" t="s">
        <v>19</v>
      </c>
      <c r="I41" s="51"/>
      <c r="J41" s="51"/>
      <c r="K41" s="51"/>
      <c r="L41" s="269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2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0</v>
      </c>
      <c r="G42" s="185">
        <v>2</v>
      </c>
      <c r="H42" s="50" t="s">
        <v>8</v>
      </c>
      <c r="I42" s="51"/>
      <c r="J42" s="51"/>
      <c r="K42" s="51"/>
      <c r="L42" s="269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2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3</v>
      </c>
      <c r="H43" s="50" t="s">
        <v>16</v>
      </c>
      <c r="I43" s="51"/>
      <c r="J43" s="51"/>
      <c r="K43" s="51"/>
      <c r="L43" s="269"/>
      <c r="M43" s="52" t="str">
        <f t="shared" si="0"/>
        <v>Poland</v>
      </c>
      <c r="N43" s="31"/>
      <c r="O43" s="139">
        <v>1</v>
      </c>
      <c r="P43" s="280" t="str">
        <f>INDEX('Dummy Table'!DH3:DH8,MATCH(Matches!O43,'Dummy Table'!DU3:DU8,0),0)</f>
        <v>Portugal</v>
      </c>
      <c r="Q43" s="280"/>
      <c r="R43" s="280"/>
      <c r="S43" s="280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8</v>
      </c>
      <c r="Y43" s="111" t="s">
        <v>45</v>
      </c>
      <c r="Z43" s="111">
        <f>VLOOKUP(P43,P11:AB39,11,FALSE)</f>
        <v>6</v>
      </c>
      <c r="AA43" s="111">
        <f>VLOOKUP(P43,P11:AB39,12,FALSE)</f>
        <v>2</v>
      </c>
      <c r="AB43" s="111">
        <f>VLOOKUP(P43,P11:AB39,13,FALSE)</f>
        <v>4</v>
      </c>
      <c r="AC43" s="140" t="str">
        <f>INDEX('Dummy Table'!DV3:DV8,MATCH(Matches!O43,'Dummy Table'!DU3:DU8,0),0)</f>
        <v>F</v>
      </c>
      <c r="AD43" s="31"/>
      <c r="AE43" s="14"/>
      <c r="AH43" s="16"/>
      <c r="CY43" s="14"/>
    </row>
    <row r="44" spans="1:103" s="17" customFormat="1" ht="15" customHeight="1" x14ac:dyDescent="0.2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0</v>
      </c>
      <c r="G44" s="185">
        <v>3</v>
      </c>
      <c r="H44" s="50" t="s">
        <v>21</v>
      </c>
      <c r="I44" s="51"/>
      <c r="J44" s="51"/>
      <c r="K44" s="51"/>
      <c r="L44" s="269"/>
      <c r="M44" s="52" t="str">
        <f t="shared" si="0"/>
        <v>Spain</v>
      </c>
      <c r="N44" s="31"/>
      <c r="O44" s="139">
        <v>2</v>
      </c>
      <c r="P44" s="280" t="str">
        <f>INDEX('Dummy Table'!DH3:DH8,MATCH(Matches!O44,'Dummy Table'!DU3:DU8,0),0)</f>
        <v>Czech Republic</v>
      </c>
      <c r="Q44" s="280"/>
      <c r="R44" s="280"/>
      <c r="S44" s="280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2</v>
      </c>
      <c r="Y44" s="111" t="s">
        <v>45</v>
      </c>
      <c r="Z44" s="111">
        <f>VLOOKUP(P44,P11:AB39,11,FALSE)</f>
        <v>5</v>
      </c>
      <c r="AA44" s="111">
        <f>VLOOKUP(P44,P11:AB39,12,FALSE)</f>
        <v>-3</v>
      </c>
      <c r="AB44" s="111">
        <f>VLOOKUP(P44,P11:AB39,13,FALSE)</f>
        <v>3</v>
      </c>
      <c r="AC44" s="140" t="str">
        <f>INDEX('Dummy Table'!DV3:DV8,MATCH(Matches!O44,'Dummy Table'!DU3:DU8,0),0)</f>
        <v>D</v>
      </c>
      <c r="AD44" s="31"/>
      <c r="AE44" s="14"/>
      <c r="AH44" s="16"/>
      <c r="CY44" s="14"/>
    </row>
    <row r="45" spans="1:103" s="17" customFormat="1" ht="15" customHeight="1" x14ac:dyDescent="0.2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2</v>
      </c>
      <c r="G45" s="185">
        <v>2</v>
      </c>
      <c r="H45" s="50" t="s">
        <v>10</v>
      </c>
      <c r="I45" s="51"/>
      <c r="J45" s="51"/>
      <c r="K45" s="51"/>
      <c r="L45" s="269"/>
      <c r="M45" s="52" t="str">
        <f t="shared" si="0"/>
        <v/>
      </c>
      <c r="N45" s="31"/>
      <c r="O45" s="139">
        <v>3</v>
      </c>
      <c r="P45" s="280" t="str">
        <f>INDEX('Dummy Table'!DH3:DH8,MATCH(Matches!O45,'Dummy Table'!DU3:DU8,0),0)</f>
        <v>Austria</v>
      </c>
      <c r="Q45" s="280"/>
      <c r="R45" s="280"/>
      <c r="S45" s="280"/>
      <c r="T45" s="111">
        <f>VLOOKUP(P45,P11:AB39,5,FALSE)</f>
        <v>3</v>
      </c>
      <c r="U45" s="111">
        <f>VLOOKUP(P45,P11:AB39,6,FALSE)</f>
        <v>0</v>
      </c>
      <c r="V45" s="111">
        <f>VLOOKUP(P45,P11:AB39,7,FALSE)</f>
        <v>2</v>
      </c>
      <c r="W45" s="111">
        <f>VLOOKUP(P45,P11:AB39,8,FALSE)</f>
        <v>1</v>
      </c>
      <c r="X45" s="111">
        <f>VLOOKUP(P45,P11:AB39,9,FALSE)</f>
        <v>2</v>
      </c>
      <c r="Y45" s="111" t="s">
        <v>45</v>
      </c>
      <c r="Z45" s="111">
        <f>VLOOKUP(P45,P11:AB39,11,FALSE)</f>
        <v>3</v>
      </c>
      <c r="AA45" s="111">
        <f>VLOOKUP(P45,P11:AB39,12,FALSE)</f>
        <v>-1</v>
      </c>
      <c r="AB45" s="111">
        <f>VLOOKUP(P45,P11:AB39,13,FALSE)</f>
        <v>2</v>
      </c>
      <c r="AC45" s="140" t="str">
        <f>INDEX('Dummy Table'!DV3:DV8,MATCH(Matches!O45,'Dummy Table'!DU3:DU8,0),0)</f>
        <v>C</v>
      </c>
      <c r="AD45" s="31"/>
      <c r="AE45" s="14"/>
      <c r="AH45" s="16"/>
      <c r="CY45" s="14"/>
    </row>
    <row r="46" spans="1:103" s="17" customFormat="1" ht="15" customHeight="1" thickBot="1" x14ac:dyDescent="0.2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4</v>
      </c>
      <c r="G46" s="186">
        <v>1</v>
      </c>
      <c r="H46" s="66" t="s">
        <v>12</v>
      </c>
      <c r="I46" s="67"/>
      <c r="J46" s="67"/>
      <c r="K46" s="67"/>
      <c r="L46" s="270"/>
      <c r="M46" s="69" t="str">
        <f>IF(F46&lt;&gt;"",IF(F46&gt;G46,E46,IF(F46&lt;G46,H46,"")),"")</f>
        <v>Germany</v>
      </c>
      <c r="N46" s="31"/>
      <c r="O46" s="139">
        <v>4</v>
      </c>
      <c r="P46" s="280" t="str">
        <f>INDEX('Dummy Table'!DH3:DH8,MATCH(Matches!O46,'Dummy Table'!DU3:DU8,0),0)</f>
        <v>Wales</v>
      </c>
      <c r="Q46" s="280"/>
      <c r="R46" s="280"/>
      <c r="S46" s="280"/>
      <c r="T46" s="111">
        <f>VLOOKUP(P46,P11:AB39,5,FALSE)</f>
        <v>3</v>
      </c>
      <c r="U46" s="111">
        <f>VLOOKUP(P46,P11:AB39,6,FALSE)</f>
        <v>0</v>
      </c>
      <c r="V46" s="111">
        <f>VLOOKUP(P46,P11:AB39,7,FALSE)</f>
        <v>2</v>
      </c>
      <c r="W46" s="111">
        <f>VLOOKUP(P46,P11:AB39,8,FALSE)</f>
        <v>1</v>
      </c>
      <c r="X46" s="111">
        <f>VLOOKUP(P46,P11:AB39,9,FALSE)</f>
        <v>2</v>
      </c>
      <c r="Y46" s="111" t="s">
        <v>45</v>
      </c>
      <c r="Z46" s="111">
        <f>VLOOKUP(P46,P11:AB39,11,FALSE)</f>
        <v>3</v>
      </c>
      <c r="AA46" s="111">
        <f>VLOOKUP(P46,P11:AB39,12,FALSE)</f>
        <v>-1</v>
      </c>
      <c r="AB46" s="111">
        <f>VLOOKUP(P46,P11:AB39,13,FALSE)</f>
        <v>2</v>
      </c>
      <c r="AC46" s="140" t="str">
        <f>INDEX('Dummy Table'!DV3:DV8,MATCH(Matches!O46,'Dummy Table'!DU3:DU8,0),0)</f>
        <v>A</v>
      </c>
      <c r="AD46" s="31"/>
      <c r="AE46" s="14"/>
      <c r="AH46" s="16"/>
      <c r="CY46" s="14"/>
    </row>
    <row r="47" spans="1:103" s="17" customFormat="1" ht="15" customHeight="1" thickBot="1" x14ac:dyDescent="0.25">
      <c r="A47" s="16"/>
      <c r="N47" s="31"/>
      <c r="O47" s="141">
        <v>5</v>
      </c>
      <c r="P47" s="281" t="str">
        <f>INDEX('Dummy Table'!DH3:DH8,MATCH(Matches!O47,'Dummy Table'!DU3:DU8,0),0)</f>
        <v>Russia</v>
      </c>
      <c r="Q47" s="281"/>
      <c r="R47" s="281"/>
      <c r="S47" s="281"/>
      <c r="T47" s="112">
        <f>VLOOKUP(P47,P11:AB39,5,FALSE)</f>
        <v>3</v>
      </c>
      <c r="U47" s="112">
        <f>VLOOKUP(P47,P11:AB39,6,FALSE)</f>
        <v>0</v>
      </c>
      <c r="V47" s="112">
        <f>VLOOKUP(P47,P11:AB39,7,FALSE)</f>
        <v>1</v>
      </c>
      <c r="W47" s="112">
        <f>VLOOKUP(P47,P11:AB39,8,FALSE)</f>
        <v>2</v>
      </c>
      <c r="X47" s="112">
        <f>VLOOKUP(P47,P11:AB39,9,FALSE)</f>
        <v>2</v>
      </c>
      <c r="Y47" s="112" t="s">
        <v>45</v>
      </c>
      <c r="Z47" s="112">
        <f>VLOOKUP(P47,P11:AB39,11,FALSE)</f>
        <v>5</v>
      </c>
      <c r="AA47" s="112">
        <f>VLOOKUP(P47,P11:AB39,12,FALSE)</f>
        <v>-3</v>
      </c>
      <c r="AB47" s="112">
        <f>VLOOKUP(P47,P11:AB39,13,FALSE)</f>
        <v>1</v>
      </c>
      <c r="AC47" s="142" t="str">
        <f>INDEX('Dummy Table'!DV3:DV8,MATCH(Matches!O47,'Dummy Table'!DU3:DU8,0),0)</f>
        <v>B</v>
      </c>
      <c r="AD47" s="31"/>
      <c r="AE47" s="14"/>
      <c r="AH47" s="16"/>
      <c r="CY47" s="14"/>
    </row>
    <row r="48" spans="1:103" s="17" customFormat="1" ht="15" customHeight="1" thickBot="1" x14ac:dyDescent="0.2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82" t="str">
        <f>INDEX('Dummy Table'!DH3:DH8,MATCH(Matches!O48,'Dummy Table'!DU3:DU8,0),0)</f>
        <v>Sweden</v>
      </c>
      <c r="Q48" s="282"/>
      <c r="R48" s="282"/>
      <c r="S48" s="282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1</v>
      </c>
      <c r="W48" s="144">
        <f>VLOOKUP(P48,P11:AB39,8,FALSE)</f>
        <v>2</v>
      </c>
      <c r="X48" s="144">
        <f>VLOOKUP(P48,P11:AB39,9,FALSE)</f>
        <v>2</v>
      </c>
      <c r="Y48" s="144" t="s">
        <v>45</v>
      </c>
      <c r="Z48" s="144">
        <f>VLOOKUP(P48,P11:AB39,11,FALSE)</f>
        <v>7</v>
      </c>
      <c r="AA48" s="144">
        <f>VLOOKUP(P48,P11:AB39,12,FALSE)</f>
        <v>-5</v>
      </c>
      <c r="AB48" s="144">
        <f>VLOOKUP(P48,P11:AB39,13,FALSE)</f>
        <v>1</v>
      </c>
      <c r="AC48" s="145" t="str">
        <f>INDEX('Dummy Table'!DV3:DV8,MATCH(Matches!O48,'Dummy Table'!DU3:DU8,0),0)</f>
        <v>E</v>
      </c>
      <c r="AD48" s="31"/>
      <c r="AE48" s="14"/>
      <c r="AH48" s="16"/>
      <c r="CV48" s="14"/>
    </row>
    <row r="49" spans="1:96" s="17" customFormat="1" ht="15" customHeight="1" x14ac:dyDescent="0.2">
      <c r="A49" s="16"/>
      <c r="B49" s="217" t="s">
        <v>13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2">
      <c r="A50" s="16"/>
      <c r="B50" s="234" t="s">
        <v>4</v>
      </c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6"/>
      <c r="N50" s="31"/>
      <c r="O50" s="283" t="s">
        <v>122</v>
      </c>
      <c r="P50" s="284"/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  <c r="AC50" s="284"/>
      <c r="AD50" s="285"/>
      <c r="AE50" s="17"/>
      <c r="AF50" s="17"/>
      <c r="AG50" s="17"/>
      <c r="AH50" s="16"/>
      <c r="AI50" s="17"/>
      <c r="AJ50" s="17"/>
    </row>
    <row r="51" spans="1:96" ht="15" customHeight="1" x14ac:dyDescent="0.2">
      <c r="B51" s="234" t="s">
        <v>5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6"/>
      <c r="N51" s="31"/>
      <c r="O51" s="239" t="s">
        <v>123</v>
      </c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0"/>
      <c r="AB51" s="240"/>
      <c r="AC51" s="240"/>
      <c r="AD51" s="241"/>
    </row>
    <row r="52" spans="1:96" ht="15" customHeight="1" thickBot="1" x14ac:dyDescent="0.25">
      <c r="B52" s="214" t="s">
        <v>10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39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0"/>
      <c r="AB52" s="240"/>
      <c r="AC52" s="240"/>
      <c r="AD52" s="241"/>
    </row>
    <row r="53" spans="1:96" ht="15" customHeight="1" thickBot="1" x14ac:dyDescent="0.2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2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2">
      <c r="A55" s="16"/>
      <c r="B55" s="217" t="s">
        <v>4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25">
      <c r="B56" s="214" t="s">
        <v>5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39" t="s">
        <v>118</v>
      </c>
      <c r="P56" s="240"/>
      <c r="Q56" s="240"/>
      <c r="R56" s="240"/>
      <c r="S56" s="240"/>
      <c r="T56" s="240"/>
      <c r="U56" s="240"/>
      <c r="V56" s="240"/>
      <c r="W56" s="240"/>
      <c r="X56" s="240"/>
      <c r="Y56" s="240"/>
      <c r="Z56" s="240"/>
      <c r="AA56" s="240"/>
      <c r="AB56" s="240"/>
      <c r="AC56" s="240"/>
      <c r="AD56" s="241"/>
    </row>
    <row r="57" spans="1:96" ht="15" customHeight="1" thickBot="1" x14ac:dyDescent="0.25">
      <c r="N57" s="21"/>
      <c r="O57" s="239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0"/>
      <c r="AA57" s="240"/>
      <c r="AB57" s="240"/>
      <c r="AC57" s="240"/>
      <c r="AD57" s="241"/>
    </row>
    <row r="58" spans="1:96" ht="15" customHeight="1" x14ac:dyDescent="0.2">
      <c r="B58" s="254" t="s">
        <v>114</v>
      </c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2">
      <c r="A59" s="16"/>
      <c r="B59" s="229" t="s">
        <v>4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2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2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2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2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141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6" thickBot="1" x14ac:dyDescent="0.2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2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2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2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2">
      <c r="N68" s="175"/>
    </row>
    <row r="69" spans="1:34" ht="16" x14ac:dyDescent="0.2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>
      <formula1>TeamParticipant</formula1>
    </dataValidation>
    <dataValidation type="list" allowBlank="1" showInputMessage="1" showErrorMessage="1" sqref="E70">
      <formula1>$E$66:$E$68</formula1>
    </dataValidation>
    <dataValidation type="list" allowBlank="1" showInputMessage="1" showErrorMessage="1" sqref="B55:B56">
      <formula1>SF_List</formula1>
    </dataValidation>
    <dataValidation type="list" allowBlank="1" showInputMessage="1" showErrorMessage="1" sqref="B59:M59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E49" sqref="E49"/>
    </sheetView>
  </sheetViews>
  <sheetFormatPr baseColWidth="10" defaultColWidth="9.1640625" defaultRowHeight="15" x14ac:dyDescent="0.2"/>
  <cols>
    <col min="1" max="1" width="23.1640625" style="192" bestFit="1" customWidth="1"/>
    <col min="2" max="16384" width="9.1640625" style="183"/>
  </cols>
  <sheetData>
    <row r="1" spans="1:1" x14ac:dyDescent="0.2">
      <c r="A1" s="188" t="str">
        <f>Matches!U4</f>
        <v>Simon</v>
      </c>
    </row>
    <row r="2" spans="1:1" x14ac:dyDescent="0.2">
      <c r="A2" s="189" t="s">
        <v>128</v>
      </c>
    </row>
    <row r="3" spans="1:1" x14ac:dyDescent="0.2">
      <c r="A3" s="190" t="str">
        <f>TEXT(Matches!F11,"#0")&amp;"-"&amp;TEXT(Matches!G11,"#0")</f>
        <v>1-2</v>
      </c>
    </row>
    <row r="4" spans="1:1" x14ac:dyDescent="0.2">
      <c r="A4" s="190" t="str">
        <f>TEXT(Matches!F12,"#0")&amp;"-"&amp;TEXT(Matches!G12,"#0")</f>
        <v>1-1</v>
      </c>
    </row>
    <row r="5" spans="1:1" x14ac:dyDescent="0.2">
      <c r="A5" s="190" t="str">
        <f>TEXT(Matches!F13,"#0")&amp;"-"&amp;TEXT(Matches!G13,"#0")</f>
        <v>2-0</v>
      </c>
    </row>
    <row r="6" spans="1:1" x14ac:dyDescent="0.2">
      <c r="A6" s="190" t="str">
        <f>TEXT(Matches!F14,"#0")&amp;"-"&amp;TEXT(Matches!G14,"#0")</f>
        <v>3-1</v>
      </c>
    </row>
    <row r="7" spans="1:1" x14ac:dyDescent="0.2">
      <c r="A7" s="190" t="str">
        <f>TEXT(Matches!F15,"#0")&amp;"-"&amp;TEXT(Matches!G15,"#0")</f>
        <v>1-2</v>
      </c>
    </row>
    <row r="8" spans="1:1" x14ac:dyDescent="0.2">
      <c r="A8" s="190" t="str">
        <f>TEXT(Matches!F16,"#0")&amp;"-"&amp;TEXT(Matches!G16,"#0")</f>
        <v>1-1</v>
      </c>
    </row>
    <row r="9" spans="1:1" x14ac:dyDescent="0.2">
      <c r="A9" s="190" t="str">
        <f>TEXT(Matches!F17,"#0")&amp;"-"&amp;TEXT(Matches!G17,"#0")</f>
        <v>2-2</v>
      </c>
    </row>
    <row r="10" spans="1:1" x14ac:dyDescent="0.2">
      <c r="A10" s="190" t="str">
        <f>TEXT(Matches!F18,"#0")&amp;"-"&amp;TEXT(Matches!G18,"#0")</f>
        <v>0-1</v>
      </c>
    </row>
    <row r="11" spans="1:1" x14ac:dyDescent="0.2">
      <c r="A11" s="190" t="str">
        <f>TEXT(Matches!F19,"#0")&amp;"-"&amp;TEXT(Matches!G19,"#0")</f>
        <v>2-0</v>
      </c>
    </row>
    <row r="12" spans="1:1" x14ac:dyDescent="0.2">
      <c r="A12" s="190" t="str">
        <f>TEXT(Matches!F20,"#0")&amp;"-"&amp;TEXT(Matches!G20,"#0")</f>
        <v>3-0</v>
      </c>
    </row>
    <row r="13" spans="1:1" x14ac:dyDescent="0.2">
      <c r="A13" s="190" t="str">
        <f>TEXT(Matches!F21,"#0")&amp;"-"&amp;TEXT(Matches!G21,"#0")</f>
        <v>1-4</v>
      </c>
    </row>
    <row r="14" spans="1:1" x14ac:dyDescent="0.2">
      <c r="A14" s="190" t="str">
        <f>TEXT(Matches!F22,"#0")&amp;"-"&amp;TEXT(Matches!G22,"#0")</f>
        <v>3-2</v>
      </c>
    </row>
    <row r="15" spans="1:1" x14ac:dyDescent="0.2">
      <c r="A15" s="190" t="str">
        <f>TEXT(Matches!F23,"#0")&amp;"-"&amp;TEXT(Matches!G23,"#0")</f>
        <v>0-0</v>
      </c>
    </row>
    <row r="16" spans="1:1" x14ac:dyDescent="0.2">
      <c r="A16" s="190" t="str">
        <f>TEXT(Matches!F24,"#0")&amp;"-"&amp;TEXT(Matches!G24,"#0")</f>
        <v>1-1</v>
      </c>
    </row>
    <row r="17" spans="1:1" x14ac:dyDescent="0.2">
      <c r="A17" s="190" t="str">
        <f>TEXT(Matches!F25,"#0")&amp;"-"&amp;TEXT(Matches!G25,"#0")</f>
        <v>1-1</v>
      </c>
    </row>
    <row r="18" spans="1:1" x14ac:dyDescent="0.2">
      <c r="A18" s="190" t="str">
        <f>TEXT(Matches!F26,"#0")&amp;"-"&amp;TEXT(Matches!G26,"#0")</f>
        <v>2-1</v>
      </c>
    </row>
    <row r="19" spans="1:1" x14ac:dyDescent="0.2">
      <c r="A19" s="190" t="str">
        <f>TEXT(Matches!F27,"#0")&amp;"-"&amp;TEXT(Matches!G27,"#0")</f>
        <v>1-3</v>
      </c>
    </row>
    <row r="20" spans="1:1" x14ac:dyDescent="0.2">
      <c r="A20" s="190" t="str">
        <f>TEXT(Matches!F28,"#0")&amp;"-"&amp;TEXT(Matches!G28,"#0")</f>
        <v>1-0</v>
      </c>
    </row>
    <row r="21" spans="1:1" x14ac:dyDescent="0.2">
      <c r="A21" s="190" t="str">
        <f>TEXT(Matches!F29,"#0")&amp;"-"&amp;TEXT(Matches!G29,"#0")</f>
        <v>1-1</v>
      </c>
    </row>
    <row r="22" spans="1:1" x14ac:dyDescent="0.2">
      <c r="A22" s="190" t="str">
        <f>TEXT(Matches!F30,"#0")&amp;"-"&amp;TEXT(Matches!G30,"#0")</f>
        <v>3-1</v>
      </c>
    </row>
    <row r="23" spans="1:1" x14ac:dyDescent="0.2">
      <c r="A23" s="190" t="str">
        <f>TEXT(Matches!F31,"#0")&amp;"-"&amp;TEXT(Matches!G31,"#0")</f>
        <v>3-0</v>
      </c>
    </row>
    <row r="24" spans="1:1" x14ac:dyDescent="0.2">
      <c r="A24" s="190" t="str">
        <f>TEXT(Matches!F32,"#0")&amp;"-"&amp;TEXT(Matches!G32,"#0")</f>
        <v>1-5</v>
      </c>
    </row>
    <row r="25" spans="1:1" x14ac:dyDescent="0.2">
      <c r="A25" s="190" t="str">
        <f>TEXT(Matches!F33,"#0")&amp;"-"&amp;TEXT(Matches!G33,"#0")</f>
        <v>2-3</v>
      </c>
    </row>
    <row r="26" spans="1:1" x14ac:dyDescent="0.2">
      <c r="A26" s="190" t="str">
        <f>TEXT(Matches!F34,"#0")&amp;"-"&amp;TEXT(Matches!G34,"#0")</f>
        <v>2-2</v>
      </c>
    </row>
    <row r="27" spans="1:1" x14ac:dyDescent="0.2">
      <c r="A27" s="190" t="str">
        <f>TEXT(Matches!F35,"#0")&amp;"-"&amp;TEXT(Matches!G35,"#0")</f>
        <v>2-1</v>
      </c>
    </row>
    <row r="28" spans="1:1" x14ac:dyDescent="0.2">
      <c r="A28" s="190" t="str">
        <f>TEXT(Matches!F36,"#0")&amp;"-"&amp;TEXT(Matches!G36,"#0")</f>
        <v>1-0</v>
      </c>
    </row>
    <row r="29" spans="1:1" x14ac:dyDescent="0.2">
      <c r="A29" s="190" t="str">
        <f>TEXT(Matches!F37,"#0")&amp;"-"&amp;TEXT(Matches!G37,"#0")</f>
        <v>1-2</v>
      </c>
    </row>
    <row r="30" spans="1:1" x14ac:dyDescent="0.2">
      <c r="A30" s="190" t="str">
        <f>TEXT(Matches!F38,"#0")&amp;"-"&amp;TEXT(Matches!G38,"#0")</f>
        <v>1-1</v>
      </c>
    </row>
    <row r="31" spans="1:1" x14ac:dyDescent="0.2">
      <c r="A31" s="190" t="str">
        <f>TEXT(Matches!F39,"#0")&amp;"-"&amp;TEXT(Matches!G39,"#0")</f>
        <v>1-2</v>
      </c>
    </row>
    <row r="32" spans="1:1" x14ac:dyDescent="0.2">
      <c r="A32" s="190" t="str">
        <f>TEXT(Matches!F40,"#0")&amp;"-"&amp;TEXT(Matches!G40,"#0")</f>
        <v>0-2</v>
      </c>
    </row>
    <row r="33" spans="1:1" x14ac:dyDescent="0.2">
      <c r="A33" s="190" t="str">
        <f>TEXT(Matches!F41,"#0")&amp;"-"&amp;TEXT(Matches!G41,"#0")</f>
        <v>3-0</v>
      </c>
    </row>
    <row r="34" spans="1:1" x14ac:dyDescent="0.2">
      <c r="A34" s="190" t="str">
        <f>TEXT(Matches!F42,"#0")&amp;"-"&amp;TEXT(Matches!G42,"#0")</f>
        <v>0-2</v>
      </c>
    </row>
    <row r="35" spans="1:1" x14ac:dyDescent="0.2">
      <c r="A35" s="190" t="str">
        <f>TEXT(Matches!F43,"#0")&amp;"-"&amp;TEXT(Matches!G43,"#0")</f>
        <v>1-3</v>
      </c>
    </row>
    <row r="36" spans="1:1" x14ac:dyDescent="0.2">
      <c r="A36" s="190" t="str">
        <f>TEXT(Matches!F44,"#0")&amp;"-"&amp;TEXT(Matches!G44,"#0")</f>
        <v>0-3</v>
      </c>
    </row>
    <row r="37" spans="1:1" x14ac:dyDescent="0.2">
      <c r="A37" s="190" t="str">
        <f>TEXT(Matches!F45,"#0")&amp;"-"&amp;TEXT(Matches!G45,"#0")</f>
        <v>2-2</v>
      </c>
    </row>
    <row r="38" spans="1:1" x14ac:dyDescent="0.2">
      <c r="A38" s="190" t="str">
        <f>TEXT(Matches!F46,"#0")&amp;"-"&amp;TEXT(Matches!G46,"#0")</f>
        <v>4-1</v>
      </c>
    </row>
    <row r="39" spans="1:1" x14ac:dyDescent="0.2">
      <c r="A39" s="191" t="s">
        <v>137</v>
      </c>
    </row>
    <row r="40" spans="1:1" x14ac:dyDescent="0.2">
      <c r="A40" s="190" t="str">
        <f>Matches!P11</f>
        <v>Italy</v>
      </c>
    </row>
    <row r="41" spans="1:1" x14ac:dyDescent="0.2">
      <c r="A41" s="190" t="str">
        <f>Matches!P12</f>
        <v>Switzerland</v>
      </c>
    </row>
    <row r="42" spans="1:1" x14ac:dyDescent="0.2">
      <c r="A42" s="190" t="str">
        <f>Matches!P16</f>
        <v>Belgium</v>
      </c>
    </row>
    <row r="43" spans="1:1" x14ac:dyDescent="0.2">
      <c r="A43" s="190" t="str">
        <f>Matches!P17</f>
        <v>Denmark</v>
      </c>
    </row>
    <row r="44" spans="1:1" x14ac:dyDescent="0.2">
      <c r="A44" s="190" t="str">
        <f>Matches!P21</f>
        <v>Netherlands</v>
      </c>
    </row>
    <row r="45" spans="1:1" x14ac:dyDescent="0.2">
      <c r="A45" s="190" t="str">
        <f>Matches!P22</f>
        <v>Ukraine</v>
      </c>
    </row>
    <row r="46" spans="1:1" x14ac:dyDescent="0.2">
      <c r="A46" s="190" t="str">
        <f>Matches!P26</f>
        <v>Croatia</v>
      </c>
    </row>
    <row r="47" spans="1:1" x14ac:dyDescent="0.2">
      <c r="A47" s="190" t="str">
        <f>Matches!P27</f>
        <v>England</v>
      </c>
    </row>
    <row r="48" spans="1:1" x14ac:dyDescent="0.2">
      <c r="A48" s="190" t="str">
        <f>Matches!P31</f>
        <v>Spain</v>
      </c>
    </row>
    <row r="49" spans="1:1" x14ac:dyDescent="0.2">
      <c r="A49" s="190" t="str">
        <f>Matches!P32</f>
        <v>Poland</v>
      </c>
    </row>
    <row r="50" spans="1:1" x14ac:dyDescent="0.2">
      <c r="A50" s="190" t="str">
        <f>Matches!P36</f>
        <v>France</v>
      </c>
    </row>
    <row r="51" spans="1:1" x14ac:dyDescent="0.2">
      <c r="A51" s="190" t="str">
        <f>Matches!P37</f>
        <v>Germany</v>
      </c>
    </row>
    <row r="52" spans="1:1" x14ac:dyDescent="0.2">
      <c r="A52" s="190" t="str">
        <f>Matches!P43</f>
        <v>Portugal</v>
      </c>
    </row>
    <row r="53" spans="1:1" x14ac:dyDescent="0.2">
      <c r="A53" s="190" t="str">
        <f>Matches!P44</f>
        <v>Czech Republic</v>
      </c>
    </row>
    <row r="54" spans="1:1" x14ac:dyDescent="0.2">
      <c r="A54" s="190" t="str">
        <f>Matches!P45</f>
        <v>Austria</v>
      </c>
    </row>
    <row r="55" spans="1:1" x14ac:dyDescent="0.2">
      <c r="A55" s="190" t="str">
        <f>Matches!P46</f>
        <v>Wales</v>
      </c>
    </row>
    <row r="56" spans="1:1" x14ac:dyDescent="0.2">
      <c r="A56" s="191" t="s">
        <v>55</v>
      </c>
    </row>
    <row r="57" spans="1:1" x14ac:dyDescent="0.2">
      <c r="A57" s="190" t="str">
        <f>Matches!B49</f>
        <v>Italy</v>
      </c>
    </row>
    <row r="58" spans="1:1" x14ac:dyDescent="0.2">
      <c r="A58" s="190" t="str">
        <f>Matches!B50</f>
        <v>Belgium</v>
      </c>
    </row>
    <row r="59" spans="1:1" x14ac:dyDescent="0.2">
      <c r="A59" s="190" t="str">
        <f>Matches!B51</f>
        <v>Croatia</v>
      </c>
    </row>
    <row r="60" spans="1:1" x14ac:dyDescent="0.2">
      <c r="A60" s="190" t="str">
        <f>Matches!B52</f>
        <v>France</v>
      </c>
    </row>
    <row r="61" spans="1:1" x14ac:dyDescent="0.2">
      <c r="A61" s="191" t="s">
        <v>41</v>
      </c>
    </row>
    <row r="62" spans="1:1" x14ac:dyDescent="0.2">
      <c r="A62" s="190" t="str">
        <f>Matches!B55</f>
        <v>Belgium</v>
      </c>
    </row>
    <row r="63" spans="1:1" x14ac:dyDescent="0.2">
      <c r="A63" s="190" t="str">
        <f>Matches!B56</f>
        <v>Croatia</v>
      </c>
    </row>
    <row r="64" spans="1:1" x14ac:dyDescent="0.2">
      <c r="A64" s="191" t="s">
        <v>114</v>
      </c>
    </row>
    <row r="65" spans="1:1" x14ac:dyDescent="0.2">
      <c r="A65" s="190" t="str">
        <f>Matches!B59</f>
        <v>Belgium</v>
      </c>
    </row>
    <row r="66" spans="1:1" x14ac:dyDescent="0.2">
      <c r="A66" s="191" t="s">
        <v>126</v>
      </c>
    </row>
    <row r="67" spans="1:1" x14ac:dyDescent="0.2">
      <c r="A67" s="190" t="str">
        <f>Matches!M62</f>
        <v>Belgium</v>
      </c>
    </row>
    <row r="68" spans="1:1" x14ac:dyDescent="0.2">
      <c r="A68" s="190" t="str">
        <f>Matches!M63</f>
        <v>Romelu Lukaku</v>
      </c>
    </row>
    <row r="69" spans="1:1" x14ac:dyDescent="0.2">
      <c r="A69" s="190" t="str">
        <f>Matches!M64</f>
        <v>Joao Felix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baseColWidth="10" defaultColWidth="8.83203125" defaultRowHeight="15" x14ac:dyDescent="0.2"/>
  <cols>
    <col min="1" max="1" width="2.83203125" customWidth="1"/>
    <col min="2" max="2" width="3.5" customWidth="1"/>
    <col min="3" max="3" width="21.5" customWidth="1"/>
    <col min="4" max="4" width="1.5" customWidth="1"/>
    <col min="5" max="5" width="2.5" customWidth="1"/>
    <col min="6" max="6" width="24.5" bestFit="1" customWidth="1"/>
    <col min="7" max="7" width="3" customWidth="1"/>
    <col min="8" max="8" width="15" bestFit="1" customWidth="1"/>
    <col min="9" max="10" width="8.83203125" customWidth="1"/>
    <col min="11" max="11" width="2.5" customWidth="1"/>
  </cols>
  <sheetData>
    <row r="1" spans="1:16" s="1" customFormat="1" ht="5" customHeight="1" x14ac:dyDescent="0.2"/>
    <row r="2" spans="1:16" s="4" customFormat="1" ht="30" customHeight="1" x14ac:dyDescent="0.2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5" customHeight="1" x14ac:dyDescent="0.2">
      <c r="I3" s="5"/>
      <c r="J3" s="5"/>
    </row>
    <row r="4" spans="1:16" ht="15" customHeight="1" x14ac:dyDescent="0.2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2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2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2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2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2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2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2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2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2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2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2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2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2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2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2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2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2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2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2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2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2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2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2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2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2">
      <c r="F29" s="11"/>
      <c r="G29" s="11"/>
      <c r="H29" s="11"/>
      <c r="I29" s="11"/>
    </row>
    <row r="30" spans="2:16" ht="15" customHeight="1" x14ac:dyDescent="0.2">
      <c r="E30" s="8"/>
    </row>
    <row r="31" spans="2:16" ht="15" customHeight="1" x14ac:dyDescent="0.2">
      <c r="E31" s="19"/>
      <c r="F31" s="18"/>
    </row>
    <row r="32" spans="2:16" ht="15" customHeight="1" x14ac:dyDescent="0.2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8" ht="15" customHeight="1" x14ac:dyDescent="0.2"/>
    <row r="98" spans="1:8" ht="15" customHeight="1" x14ac:dyDescent="0.2"/>
    <row r="99" spans="1:8" ht="15" customHeight="1" x14ac:dyDescent="0.2"/>
    <row r="100" spans="1:8" ht="15" customHeight="1" x14ac:dyDescent="0.2"/>
    <row r="101" spans="1:8" ht="15" customHeight="1" x14ac:dyDescent="0.2"/>
    <row r="102" spans="1:8" ht="15" customHeight="1" x14ac:dyDescent="0.2">
      <c r="H102" s="10"/>
    </row>
    <row r="103" spans="1:8" ht="15" customHeight="1" x14ac:dyDescent="0.2"/>
    <row r="104" spans="1:8" x14ac:dyDescent="0.2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V94"/>
  <sheetViews>
    <sheetView showGridLines="0" topLeftCell="A44" zoomScale="80" zoomScaleNormal="80" zoomScalePageLayoutView="80" workbookViewId="0">
      <selection activeCell="H35" sqref="H35"/>
    </sheetView>
  </sheetViews>
  <sheetFormatPr baseColWidth="10" defaultColWidth="9.1640625" defaultRowHeight="13" x14ac:dyDescent="0.15"/>
  <cols>
    <col min="1" max="112" width="8.83203125" style="194" customWidth="1"/>
    <col min="113" max="119" width="8.83203125" style="200" customWidth="1"/>
    <col min="120" max="240" width="8.83203125" style="194" customWidth="1"/>
    <col min="241" max="247" width="8.83203125" style="200" customWidth="1"/>
    <col min="248" max="256" width="8.83203125" style="194" customWidth="1"/>
    <col min="257" max="16384" width="9.1640625" style="194"/>
  </cols>
  <sheetData>
    <row r="1" spans="1:256" ht="14" x14ac:dyDescent="0.2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4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4" x14ac:dyDescent="0.2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Wales</v>
      </c>
      <c r="DI3" s="193">
        <f>Matches!U13</f>
        <v>0</v>
      </c>
      <c r="DJ3" s="193">
        <f>Matches!V13</f>
        <v>2</v>
      </c>
      <c r="DK3" s="193">
        <f>Matches!W13</f>
        <v>1</v>
      </c>
      <c r="DL3" s="193">
        <f>Matches!X13</f>
        <v>2</v>
      </c>
      <c r="DM3" s="193">
        <f>Matches!Z13</f>
        <v>3</v>
      </c>
      <c r="DN3" s="193">
        <f>Matches!AA13</f>
        <v>-1</v>
      </c>
      <c r="DO3" s="193">
        <f>Matches!AB13</f>
        <v>2</v>
      </c>
      <c r="DP3" s="21">
        <f>VLOOKUP(DH3,B4:J40,9,FALSE)</f>
        <v>37</v>
      </c>
      <c r="DQ3" s="21">
        <f>RANK(DO3,DO3:DO8)</f>
        <v>3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1</v>
      </c>
      <c r="DU3" s="21">
        <f>SUM(DQ3:DT3)</f>
        <v>4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4" x14ac:dyDescent="0.2">
      <c r="A4" s="21">
        <f>VLOOKUP(B4,CW4:CX8,2,FALSE)</f>
        <v>4</v>
      </c>
      <c r="B4" s="21" t="str">
        <f>Matches!AH10</f>
        <v>Turkey</v>
      </c>
      <c r="C4" s="21">
        <f>SUMPRODUCT((CZ3:CZ42=B4)*(DD3:DD42="W"))+SUMPRODUCT((DC3:DC42=B4)*(DE3:DE42="W"))</f>
        <v>0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2</v>
      </c>
      <c r="F4" s="21">
        <f>SUMIF(CZ3:CZ60,B4,DA3:DA60)+SUMIF(DC3:DC60,B4,DB3:DB60)</f>
        <v>3</v>
      </c>
      <c r="G4" s="21">
        <f>SUMIF(DC3:DC60,B4,DA3:DA60)+SUMIF(CZ3:CZ60,B4,DB3:DB60)</f>
        <v>5</v>
      </c>
      <c r="H4" s="21">
        <f>F4-G4+1000</f>
        <v>998</v>
      </c>
      <c r="I4" s="21">
        <f>C4*3+D4*1</f>
        <v>1</v>
      </c>
      <c r="J4" s="21">
        <v>42</v>
      </c>
      <c r="K4" s="21">
        <f>IF(COUNTIF(I4:I8,4)&lt;&gt;4,RANK(I4,I4:I8),I44)</f>
        <v>4</v>
      </c>
      <c r="L4" s="21"/>
      <c r="M4" s="21">
        <f>SUMPRODUCT((K4:K7=K4)*(J4:J7&lt;J4))+K4</f>
        <v>4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1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D</v>
      </c>
      <c r="DE4" s="21" t="str">
        <f t="shared" ref="DE4:DE38" si="0">IF(DD4&lt;&gt;"",IF(DD4="W","L",IF(DD4="L","W","D")),"")</f>
        <v>D</v>
      </c>
      <c r="DF4" s="21"/>
      <c r="DG4" s="21"/>
      <c r="DH4" s="21" t="str">
        <f>Matches!P18</f>
        <v>Russia</v>
      </c>
      <c r="DI4" s="193">
        <f>Matches!U18</f>
        <v>0</v>
      </c>
      <c r="DJ4" s="193">
        <f>Matches!V18</f>
        <v>1</v>
      </c>
      <c r="DK4" s="193">
        <f>Matches!W18</f>
        <v>2</v>
      </c>
      <c r="DL4" s="193">
        <f>Matches!X18</f>
        <v>2</v>
      </c>
      <c r="DM4" s="193">
        <f>Matches!Z18</f>
        <v>5</v>
      </c>
      <c r="DN4" s="193">
        <f>Matches!AA18</f>
        <v>-3</v>
      </c>
      <c r="DO4" s="193">
        <f>Matches!AB18</f>
        <v>1</v>
      </c>
      <c r="DP4" s="21">
        <f>VLOOKUP(DH4,B4:J40,9,FALSE)</f>
        <v>44</v>
      </c>
      <c r="DQ4" s="21">
        <f>RANK(DO4,DO3:DO8)</f>
        <v>5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5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4" x14ac:dyDescent="0.2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2</v>
      </c>
      <c r="D5" s="21">
        <f>SUMPRODUCT((CZ3:CZ42=B5)*(DD3:DD42="D"))+SUMPRODUCT((DC3:DC42=B5)*(DE3:DE42="D"))</f>
        <v>1</v>
      </c>
      <c r="E5" s="21">
        <f>SUMPRODUCT((CZ3:CZ42=B5)*(DD3:DD42="L"))+SUMPRODUCT((DC3:DC42=B5)*(DE3:DE42="L"))</f>
        <v>0</v>
      </c>
      <c r="F5" s="21">
        <f>SUMIF(CZ3:CZ60,B5,DA3:DA60)+SUMIF(DC3:DC60,B5,DB3:DB60)</f>
        <v>4</v>
      </c>
      <c r="G5" s="21">
        <f>SUMIF(DC3:DC60,B5,DA3:DA60)+SUMIF(CZ3:CZ60,B5,DB3:DB60)</f>
        <v>2</v>
      </c>
      <c r="H5" s="21">
        <f t="shared" ref="H5:H7" si="2">F5-G5+1000</f>
        <v>1002</v>
      </c>
      <c r="I5" s="21">
        <f t="shared" ref="I5:I7" si="3">C5*3+D5*1</f>
        <v>7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Switzerland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Switzerland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0</v>
      </c>
      <c r="DJ5" s="193">
        <f>Matches!V23</f>
        <v>2</v>
      </c>
      <c r="DK5" s="193">
        <f>Matches!W23</f>
        <v>1</v>
      </c>
      <c r="DL5" s="193">
        <f>Matches!X23</f>
        <v>2</v>
      </c>
      <c r="DM5" s="193">
        <f>Matches!Z23</f>
        <v>3</v>
      </c>
      <c r="DN5" s="193">
        <f>Matches!AA23</f>
        <v>-1</v>
      </c>
      <c r="DO5" s="193">
        <f>Matches!AB23</f>
        <v>2</v>
      </c>
      <c r="DP5" s="21">
        <f>VLOOKUP(DH5,B4:J40,9,FALSE)</f>
        <v>40</v>
      </c>
      <c r="DQ5" s="21">
        <f>RANK(DO5,DO3:DO8)</f>
        <v>3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3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4" x14ac:dyDescent="0.2">
      <c r="A6" s="21">
        <f>VLOOKUP(B6,CW4:CX8,2,FALSE)</f>
        <v>3</v>
      </c>
      <c r="B6" s="21" t="str">
        <f>Matches!AH12</f>
        <v>Wales</v>
      </c>
      <c r="C6" s="21">
        <f>SUMPRODUCT((CZ3:CZ42=B6)*(DD3:DD42="W"))+SUMPRODUCT((DC3:DC42=B6)*(DE3:DE42="W"))</f>
        <v>0</v>
      </c>
      <c r="D6" s="21">
        <f>SUMPRODUCT((CZ3:CZ42=B6)*(DD3:DD42="D"))+SUMPRODUCT((DC3:DC42=B6)*(DE3:DE42="D"))</f>
        <v>2</v>
      </c>
      <c r="E6" s="21">
        <f>SUMPRODUCT((CZ3:CZ42=B6)*(DD3:DD42="L"))+SUMPRODUCT((DC3:DC42=B6)*(DE3:DE42="L"))</f>
        <v>1</v>
      </c>
      <c r="F6" s="21">
        <f>SUMIF(CZ3:CZ60,B6,DA3:DA60)+SUMIF(DC3:DC60,B6,DB3:DB60)</f>
        <v>2</v>
      </c>
      <c r="G6" s="21">
        <f>SUMIF(DC3:DC60,B6,DA3:DA60)+SUMIF(CZ3:CZ60,B6,DB3:DB60)</f>
        <v>3</v>
      </c>
      <c r="H6" s="21">
        <f t="shared" si="2"/>
        <v>999</v>
      </c>
      <c r="I6" s="21">
        <f t="shared" si="3"/>
        <v>2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Wales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2</v>
      </c>
      <c r="DM6" s="193">
        <f>Matches!Z28</f>
        <v>5</v>
      </c>
      <c r="DN6" s="193">
        <f>Matches!AA28</f>
        <v>-3</v>
      </c>
      <c r="DO6" s="193">
        <f>Matches!AB28</f>
        <v>3</v>
      </c>
      <c r="DP6" s="21">
        <f>VLOOKUP(DH6,B4:J40,9,FALSE)</f>
        <v>38</v>
      </c>
      <c r="DQ6" s="21">
        <f>RANK(DO6,DO3:DO8)</f>
        <v>2</v>
      </c>
      <c r="DR6" s="21">
        <f>SUMPRODUCT((DQ3:DQ8=DQ6)*(DN3:DN8&gt;DN6))</f>
        <v>0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2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4" x14ac:dyDescent="0.2">
      <c r="A7" s="21">
        <f>VLOOKUP(B7,CW4:CX8,2,FALSE)</f>
        <v>2</v>
      </c>
      <c r="B7" s="21" t="str">
        <f>Matches!AH13</f>
        <v>Switzerland</v>
      </c>
      <c r="C7" s="21">
        <f>SUMPRODUCT((CZ3:CZ42=B7)*(DD3:DD42="W"))+SUMPRODUCT((DC3:DC42=B7)*(DE3:DE42="W"))</f>
        <v>1</v>
      </c>
      <c r="D7" s="21">
        <f>SUMPRODUCT((CZ3:CZ42=B7)*(DD3:DD42="D"))+SUMPRODUCT((DC3:DC42=B7)*(DE3:DE42="D"))</f>
        <v>2</v>
      </c>
      <c r="E7" s="21">
        <f>SUMPRODUCT((CZ3:CZ42=B7)*(DD3:DD42="L"))+SUMPRODUCT((DC3:DC42=B7)*(DE3:DE42="L"))</f>
        <v>0</v>
      </c>
      <c r="F7" s="21">
        <f>SUMIF(CZ3:CZ60,B7,DA3:DA60)+SUMIF(DC3:DC60,B7,DB3:DB60)</f>
        <v>4</v>
      </c>
      <c r="G7" s="21">
        <f>SUMIF(DC3:DC60,B7,DA3:DA60)+SUMIF(CZ3:CZ60,B7,DB3:DB60)</f>
        <v>3</v>
      </c>
      <c r="H7" s="21">
        <f t="shared" si="2"/>
        <v>1001</v>
      </c>
      <c r="I7" s="21">
        <f t="shared" si="3"/>
        <v>5</v>
      </c>
      <c r="J7" s="21">
        <v>47</v>
      </c>
      <c r="K7" s="21">
        <f>IF(COUNTIF(I4:I8,4)&lt;&gt;4,RANK(I7,I4:I8),I47)</f>
        <v>2</v>
      </c>
      <c r="L7" s="21"/>
      <c r="M7" s="21">
        <f>SUMPRODUCT((K4:K7=K7)*(J4:J7&lt;J7))+K7</f>
        <v>2</v>
      </c>
      <c r="N7" s="21" t="str">
        <f>INDEX(B4:B8,MATCH(4,M4:M8,0),0)</f>
        <v>Turkey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Turkey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1</v>
      </c>
      <c r="DB7" s="21">
        <f>IF(AND(Matches!G15&lt;&gt;"",Matches!F15&lt;&gt;""),Matches!G15,0)</f>
        <v>2</v>
      </c>
      <c r="DC7" s="21" t="str">
        <f>Matches!H15</f>
        <v>Croatia</v>
      </c>
      <c r="DD7" s="21" t="str">
        <f>IF(AND(Matches!F15&lt;&gt;"",Matches!G15&lt;&gt;""),IF(DA7&gt;DB7,"W",IF(DA7=DB7,"D","L")),"")</f>
        <v>L</v>
      </c>
      <c r="DE7" s="21" t="str">
        <f t="shared" si="0"/>
        <v>W</v>
      </c>
      <c r="DF7" s="21"/>
      <c r="DG7" s="21"/>
      <c r="DH7" s="21" t="str">
        <f>Matches!P33</f>
        <v>Sweden</v>
      </c>
      <c r="DI7" s="193">
        <f>Matches!U33</f>
        <v>0</v>
      </c>
      <c r="DJ7" s="193">
        <f>Matches!V33</f>
        <v>1</v>
      </c>
      <c r="DK7" s="193">
        <f>Matches!W33</f>
        <v>2</v>
      </c>
      <c r="DL7" s="193">
        <f>Matches!X33</f>
        <v>2</v>
      </c>
      <c r="DM7" s="193">
        <f>Matches!Z33</f>
        <v>7</v>
      </c>
      <c r="DN7" s="193">
        <f>Matches!AA33</f>
        <v>-5</v>
      </c>
      <c r="DO7" s="193">
        <f>Matches!AB33</f>
        <v>1</v>
      </c>
      <c r="DP7" s="21">
        <f>VLOOKUP(DH7,B4:J40,9,FALSE)</f>
        <v>39</v>
      </c>
      <c r="DQ7" s="21">
        <f>RANK(DO7,DO3:DO8)</f>
        <v>5</v>
      </c>
      <c r="DR7" s="21">
        <f>SUMPRODUCT((DQ3:DQ8=DQ7)*(DN3:DN8&gt;DN7))</f>
        <v>1</v>
      </c>
      <c r="DS7" s="21">
        <f>SUMPRODUCT((DQ3:DQ8=DQ7)*(DN3:DN8=DN7)*(DL3:DL8&gt;DL7))</f>
        <v>0</v>
      </c>
      <c r="DT7" s="21">
        <f>SUMPRODUCT((DQ3:DQ8=DQ7)*(DN3:DN8=DN7)*(DL3:DL8=DL7)*(DP3:DP8&gt;DP7))</f>
        <v>0</v>
      </c>
      <c r="DU7" s="21">
        <f t="shared" si="1"/>
        <v>6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4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1</v>
      </c>
      <c r="DB8" s="21">
        <f>IF(AND(Matches!G16&lt;&gt;"",Matches!F16&lt;&gt;""),Matches!G16,0)</f>
        <v>1</v>
      </c>
      <c r="DC8" s="21" t="str">
        <f>Matches!H16</f>
        <v>North Macedonia</v>
      </c>
      <c r="DD8" s="21" t="str">
        <f>IF(AND(Matches!F16&lt;&gt;"",Matches!G16&lt;&gt;""),IF(DA8&gt;DB8,"W",IF(DA8=DB8,"D","L")),"")</f>
        <v>D</v>
      </c>
      <c r="DE8" s="21" t="str">
        <f t="shared" si="0"/>
        <v>D</v>
      </c>
      <c r="DF8" s="21"/>
      <c r="DG8" s="21"/>
      <c r="DH8" s="21" t="str">
        <f>Matches!P38</f>
        <v>Portugal</v>
      </c>
      <c r="DI8" s="193">
        <f>Matches!U38</f>
        <v>1</v>
      </c>
      <c r="DJ8" s="193">
        <f>Matches!V38</f>
        <v>1</v>
      </c>
      <c r="DK8" s="193">
        <f>Matches!W38</f>
        <v>1</v>
      </c>
      <c r="DL8" s="193">
        <f>Matches!X38</f>
        <v>8</v>
      </c>
      <c r="DM8" s="193">
        <f>Matches!Z38</f>
        <v>6</v>
      </c>
      <c r="DN8" s="193">
        <f>Matches!AA38</f>
        <v>2</v>
      </c>
      <c r="DO8" s="193">
        <f>Matches!AB38</f>
        <v>4</v>
      </c>
      <c r="DP8" s="21">
        <f>VLOOKUP(DH8,B4:J40,9,FALSE)</f>
        <v>43</v>
      </c>
      <c r="DQ8" s="21">
        <f>RANK(DO8,DO3:DO8)</f>
        <v>1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1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4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2</v>
      </c>
      <c r="DB9" s="21">
        <f>IF(AND(Matches!G17&lt;&gt;"",Matches!F17&lt;&gt;""),Matches!G17,0)</f>
        <v>2</v>
      </c>
      <c r="DC9" s="21" t="str">
        <f>Matches!H17</f>
        <v>Ukraine</v>
      </c>
      <c r="DD9" s="21" t="str">
        <f>IF(AND(Matches!F17&lt;&gt;"",Matches!G17&lt;&gt;""),IF(DA9&gt;DB9,"W",IF(DA9=DB9,"D","L")),"")</f>
        <v>D</v>
      </c>
      <c r="DE9" s="21" t="str">
        <f t="shared" si="0"/>
        <v>D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4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0</v>
      </c>
      <c r="DB10" s="21">
        <f>IF(AND(Matches!G18&lt;&gt;"",Matches!F18&lt;&gt;""),Matches!G18,0)</f>
        <v>1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4" x14ac:dyDescent="0.2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2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>Finland</v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2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5" customHeight="1" x14ac:dyDescent="0.2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0</v>
      </c>
      <c r="D12" s="21">
        <f>SUMPRODUCT((CZ3:CZ42=B12)*(DD3:DD42="D"))+SUMPRODUCT((DC3:DC42=B12)*(DE3:DE42="D"))</f>
        <v>1</v>
      </c>
      <c r="E12" s="21">
        <f>SUMPRODUCT((CZ3:CZ42=B12)*(DD3:DD42="L"))+SUMPRODUCT((DC3:DC42=B12)*(DE3:DE42="L"))</f>
        <v>2</v>
      </c>
      <c r="F12" s="21">
        <f>SUMIF(CZ3:CZ60,B12,DA3:DA60)+SUMIF(DC3:DC60,B12,DB3:DB60)</f>
        <v>2</v>
      </c>
      <c r="G12" s="21">
        <f>SUMIF(DC3:DC60,B12,DA3:DA60)+SUMIF(CZ3:CZ60,B12,DB3:DB60)</f>
        <v>5</v>
      </c>
      <c r="H12" s="21">
        <f t="shared" si="13"/>
        <v>997</v>
      </c>
      <c r="I12" s="21">
        <f t="shared" si="14"/>
        <v>1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4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>Russia</v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3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F</v>
      </c>
      <c r="DR12" s="199" t="str">
        <f>Matches!AC44</f>
        <v>D</v>
      </c>
      <c r="DS12" s="199" t="str">
        <f>Matches!AC45</f>
        <v>C</v>
      </c>
      <c r="DT12" s="199" t="str">
        <f>Matches!AC46</f>
        <v>A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4" x14ac:dyDescent="0.2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2</v>
      </c>
      <c r="D13" s="21">
        <f>SUMPRODUCT((CZ3:CZ42=B13)*(DD3:DD42="D"))+SUMPRODUCT((DC3:DC42=B13)*(DE3:DE42="D"))</f>
        <v>0</v>
      </c>
      <c r="E13" s="21">
        <f>SUMPRODUCT((CZ3:CZ42=B13)*(DD3:DD42="L"))+SUMPRODUCT((DC3:DC42=B13)*(DE3:DE42="L"))</f>
        <v>1</v>
      </c>
      <c r="F13" s="21">
        <f>SUMIF(CZ3:CZ60,B13,DA3:DA60)+SUMIF(DC3:DC60,B13,DB3:DB60)</f>
        <v>5</v>
      </c>
      <c r="G13" s="21">
        <f>SUMIF(DC3:DC60,B13,DA3:DA60)+SUMIF(CZ3:CZ60,B13,DB3:DB60)</f>
        <v>4</v>
      </c>
      <c r="H13" s="21">
        <f t="shared" si="13"/>
        <v>1001</v>
      </c>
      <c r="I13" s="21">
        <f t="shared" si="14"/>
        <v>6</v>
      </c>
      <c r="J13" s="21">
        <v>41</v>
      </c>
      <c r="K13" s="21">
        <f>IF(COUNTIF(I11:I15,4)&lt;&gt;4,RANK(I13,I11:I15),I53)</f>
        <v>2</v>
      </c>
      <c r="L13" s="21"/>
      <c r="M13" s="21">
        <f t="array" ref="M13">SUMPRODUCT((K11:K14=K13)*(J11:J14&lt;J13))+K13</f>
        <v>2</v>
      </c>
      <c r="N13" s="21" t="str">
        <f>INDEX(B11:B15,MATCH(3,M11:M15,0),0)</f>
        <v>Finland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>Finland</v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1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>
        <f t="shared" ref="BP13:BP14" si="20">IF(BI13&lt;&gt;"",BJ13*3+BK13*1,"")</f>
        <v>1</v>
      </c>
      <c r="BQ13" s="21">
        <f>IF(BI13&lt;&gt;"",VLOOKUP(BI13,B4:H40,7,FALSE),"")</f>
        <v>996</v>
      </c>
      <c r="BR13" s="21">
        <f>IF(BI13&lt;&gt;"",VLOOKUP(BI13,B4:H40,5,FALSE),"")</f>
        <v>0</v>
      </c>
      <c r="BS13" s="21">
        <f>IF(BI13&lt;&gt;"",VLOOKUP(BI13,B4:J40,9,FALSE),"")</f>
        <v>36</v>
      </c>
      <c r="BT13" s="21">
        <f t="shared" ref="BT13:BT14" si="21">BP13</f>
        <v>1</v>
      </c>
      <c r="BU13" s="21">
        <f>IF(BI13&lt;&gt;"",RANK(BT13,BT11:BT15),"")</f>
        <v>1</v>
      </c>
      <c r="BV13" s="21">
        <f>IF(BI13&lt;&gt;"",SUMPRODUCT((BT11:BT15=BT13)*(BO11:BO15&gt;BO13)),"")</f>
        <v>0</v>
      </c>
      <c r="BW13" s="21">
        <f>IF(BI13&lt;&gt;"",SUMPRODUCT((BT11:BT15=BT13)*(BO11:BO15=BO13)*(BM11:BM15&gt;BM13)),"")</f>
        <v>0</v>
      </c>
      <c r="BX13" s="21">
        <f>IF(BI13&lt;&gt;"",SUMPRODUCT((BT11:BT15=BT13)*(BO11:BO15=BO13)*(BM11:BM15=BM13)*(BQ11:BQ15&gt;BQ13)),"")</f>
        <v>1</v>
      </c>
      <c r="BY13" s="21">
        <f>IF(BI13&lt;&gt;"",SUMPRODUCT((BT11:BT15=BT13)*(BO11:BO15=BO13)*(BM11:BM15=BM13)*(BQ11:BQ15=BQ13)*(BR11:BR15&gt;BR13)),"")</f>
        <v>0</v>
      </c>
      <c r="BZ13" s="21">
        <f>IF(BI13&lt;&gt;"",SUMPRODUCT((BT11:BT15=BT13)*(BO11:BO15=BO13)*(BM11:BM15=BM13)*(BQ11:BQ15=BQ13)*(BR11:BR15=BR13)*(BS11:BS15&gt;BS13)),"")</f>
        <v>0</v>
      </c>
      <c r="CA13" s="21">
        <f>IF(BI13&lt;&gt;"",SUM(BU13:BZ13)+2,"")</f>
        <v>4</v>
      </c>
      <c r="CB13" s="21" t="str">
        <f>IF(BI13&lt;&gt;"",INDEX(BI13:BI15,MATCH(3,CA13:CA15,0),0),"")</f>
        <v>Russia</v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1</v>
      </c>
      <c r="DB13" s="21">
        <f>IF(AND(Matches!G21&lt;&gt;"",Matches!F21&lt;&gt;""),Matches!G21,0)</f>
        <v>4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0</v>
      </c>
      <c r="DR13" s="199">
        <f>IFERROR(MATCH(DR12,DH13:DK13,0),0)</f>
        <v>4</v>
      </c>
      <c r="DS13" s="199">
        <f>IFERROR(MATCH(DS12,DH13:DK13,0),0)</f>
        <v>3</v>
      </c>
      <c r="DT13" s="199">
        <f>IFERROR(MATCH(DT12,DH13:DK13,0),0)</f>
        <v>1</v>
      </c>
      <c r="DU13" s="199">
        <f t="shared" ref="DU13:DU27" si="22">SUM(DQ13:DT13)</f>
        <v>8</v>
      </c>
      <c r="DV13" s="198"/>
      <c r="DW13" s="198" t="str">
        <f>INDEX(DH3:DH8,MATCH(1,DU3:DU8,0),0)</f>
        <v>Portugal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4" x14ac:dyDescent="0.2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0</v>
      </c>
      <c r="G14" s="21">
        <f>SUMIF(DC3:DC60,B14,DA3:DA60)+SUMIF(CZ3:CZ60,B14,DB3:DB60)</f>
        <v>4</v>
      </c>
      <c r="H14" s="21">
        <f t="shared" si="13"/>
        <v>996</v>
      </c>
      <c r="I14" s="21">
        <f t="shared" si="14"/>
        <v>1</v>
      </c>
      <c r="J14" s="21">
        <v>36</v>
      </c>
      <c r="K14" s="21">
        <f>IF(COUNTIF(I11:I15,4)&lt;&gt;4,RANK(I14,I11:I15),I54)</f>
        <v>3</v>
      </c>
      <c r="L14" s="21"/>
      <c r="M14" s="21">
        <f>SUMPRODUCT((K11:K14=K14)*(J11:J14&lt;J14))+K14</f>
        <v>3</v>
      </c>
      <c r="N14" s="21" t="str">
        <f>INDEX(B11:B15,MATCH(4,M11:M15,0),0)</f>
        <v>Russia</v>
      </c>
      <c r="O14" s="21">
        <f>INDEX(K11:K15,MATCH(N14,B11:B15,0),0)</f>
        <v>3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>Russia</v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1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>
        <f t="shared" si="20"/>
        <v>1</v>
      </c>
      <c r="BQ14" s="21">
        <f>IF(BI14&lt;&gt;"",VLOOKUP(BI14,B4:H40,7,FALSE),"")</f>
        <v>997</v>
      </c>
      <c r="BR14" s="21">
        <f>IF(BI14&lt;&gt;"",VLOOKUP(BI14,B4:H40,5,FALSE),"")</f>
        <v>2</v>
      </c>
      <c r="BS14" s="21">
        <f>IF(BI14&lt;&gt;"",VLOOKUP(BI14,B4:J40,9,FALSE),"")</f>
        <v>44</v>
      </c>
      <c r="BT14" s="21">
        <f t="shared" si="21"/>
        <v>1</v>
      </c>
      <c r="BU14" s="21">
        <f>IF(BI14&lt;&gt;"",RANK(BT14,BT11:BT15),"")</f>
        <v>1</v>
      </c>
      <c r="BV14" s="21">
        <f>IF(BI14&lt;&gt;"",SUMPRODUCT((BT11:BT15=BT14)*(BO11:BO15&gt;BO14)),"")</f>
        <v>0</v>
      </c>
      <c r="BW14" s="21">
        <f>IF(BI14&lt;&gt;"",SUMPRODUCT((BT11:BT15=BT14)*(BO11:BO15=BO14)*(BM11:BM15&gt;BM14)),"")</f>
        <v>0</v>
      </c>
      <c r="BX14" s="21">
        <f>IF(BI14&lt;&gt;"",SUMPRODUCT((BT11:BT15=BT14)*(BO11:BO15=BO14)*(BM11:BM15=BM14)*(BQ11:BQ15&gt;BQ14)),"")</f>
        <v>0</v>
      </c>
      <c r="BY14" s="21">
        <f>IF(BI14&lt;&gt;"",SUMPRODUCT((BT11:BT15=BT14)*(BO11:BO15=BO14)*(BM11:BM15=BM14)*(BQ11:BQ15=BQ14)*(BR11:BR15&gt;BR14)),"")</f>
        <v>0</v>
      </c>
      <c r="BZ14" s="21">
        <f>IF(BI14&lt;&gt;"",SUMPRODUCT((BT11:BT15=BT14)*(BO11:BO15=BO14)*(BM11:BM15=BM14)*(BQ11:BQ15=BQ14)*(BR11:BR15=BR14)*(BS11:BS15&gt;BS14)),"")</f>
        <v>0</v>
      </c>
      <c r="CA14" s="21">
        <f>IF(BI14&lt;&gt;"",SUM(BU14:BZ14)+2,"")</f>
        <v>3</v>
      </c>
      <c r="CB14" s="21" t="str">
        <f>IF(BI14&lt;&gt;"",INDEX(BI13:BI15,MATCH(4,CA13:CA15,0),0),"")</f>
        <v>Finland</v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3</v>
      </c>
      <c r="DB14" s="21">
        <f>IF(AND(Matches!G22&lt;&gt;"",Matches!F22&lt;&gt;""),Matches!G22,0)</f>
        <v>2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0</v>
      </c>
      <c r="DR14" s="199">
        <f>IFERROR(MATCH(DR12,DH14:DK14,0),0)</f>
        <v>0</v>
      </c>
      <c r="DS14" s="199">
        <f>IFERROR(MATCH(DS12,DH14:DK14,0),0)</f>
        <v>3</v>
      </c>
      <c r="DT14" s="199">
        <f>IFERROR(MATCH(DT12,DH14:DK14,0),0)</f>
        <v>1</v>
      </c>
      <c r="DU14" s="199">
        <f t="shared" si="22"/>
        <v>4</v>
      </c>
      <c r="DV14" s="198"/>
      <c r="DW14" s="198" t="str">
        <f>INDEX(DH3:DH8,MATCH(2,DU3:DU8,0),0)</f>
        <v>Czech Republic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4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0</v>
      </c>
      <c r="DB15" s="21">
        <f>IF(AND(Matches!G23&lt;&gt;"",Matches!F23&lt;&gt;""),Matches!G23,0)</f>
        <v>0</v>
      </c>
      <c r="DC15" s="21" t="str">
        <f>Matches!H23</f>
        <v>Russia</v>
      </c>
      <c r="DD15" s="21" t="str">
        <f>IF(AND(Matches!F23&lt;&gt;"",Matches!G23&lt;&gt;""),IF(DA15&gt;DB15,"W",IF(DA15=DB15,"D","L")),"")</f>
        <v>D</v>
      </c>
      <c r="DE15" s="21" t="str">
        <f t="shared" si="0"/>
        <v>D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4</v>
      </c>
      <c r="DR15" s="199">
        <f>IFERROR(MATCH(DR12,DH15:DK15,0),0)</f>
        <v>0</v>
      </c>
      <c r="DS15" s="199">
        <f>IFERROR(MATCH(DS12,DH15:DK15,0),0)</f>
        <v>3</v>
      </c>
      <c r="DT15" s="199">
        <f>IFERROR(MATCH(DT12,DH15:DK15,0),0)</f>
        <v>1</v>
      </c>
      <c r="DU15" s="199">
        <f t="shared" si="22"/>
        <v>8</v>
      </c>
      <c r="DV15" s="198"/>
      <c r="DW15" s="198" t="str">
        <f>INDEX(DH3:DH8,MATCH(3,DU3:DU8,0),0)</f>
        <v>Austria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4" x14ac:dyDescent="0.2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1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D</v>
      </c>
      <c r="DE16" s="21" t="str">
        <f t="shared" si="0"/>
        <v>D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3</v>
      </c>
      <c r="DS16" s="199">
        <f>IFERROR(MATCH(DS12,DH16:DK16,0),0)</f>
        <v>0</v>
      </c>
      <c r="DT16" s="199">
        <f>IFERROR(MATCH(DT12,DH16:DK16,0),0)</f>
        <v>1</v>
      </c>
      <c r="DU16" s="199">
        <f t="shared" si="22"/>
        <v>4</v>
      </c>
      <c r="DV16" s="198"/>
      <c r="DW16" s="198" t="str">
        <f>INDEX(DH3:DH8,MATCH(4,DU3:DU8,0),0)</f>
        <v>Wales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4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1</v>
      </c>
      <c r="DB17" s="21">
        <f>IF(AND(Matches!G25&lt;&gt;"",Matches!F25&lt;&gt;""),Matches!G25,0)</f>
        <v>1</v>
      </c>
      <c r="DC17" s="21" t="str">
        <f>Matches!H25</f>
        <v>Switzerland</v>
      </c>
      <c r="DD17" s="21" t="str">
        <f>IF(AND(Matches!F25&lt;&gt;"",Matches!G25&lt;&gt;""),IF(DA17&gt;DB17,"W",IF(DA17=DB17,"D","L")),"")</f>
        <v>D</v>
      </c>
      <c r="DE17" s="21" t="str">
        <f t="shared" si="0"/>
        <v>D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4</v>
      </c>
      <c r="DR17" s="199">
        <f>IFERROR(MATCH(DR12,DH17:DK17,0),0)</f>
        <v>3</v>
      </c>
      <c r="DS17" s="199">
        <f>IFERROR(MATCH(DS12,DH17:DK17,0),0)</f>
        <v>0</v>
      </c>
      <c r="DT17" s="199">
        <f>IFERROR(MATCH(DT12,DH17:DK17,0),0)</f>
        <v>1</v>
      </c>
      <c r="DU17" s="199">
        <f t="shared" si="22"/>
        <v>8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4" x14ac:dyDescent="0.2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2</v>
      </c>
      <c r="D18" s="21">
        <f>SUMPRODUCT((CZ3:CZ42=B18)*(DD3:DD42="D"))+SUMPRODUCT((DC3:DC42=B18)*(DE3:DE42="D"))</f>
        <v>1</v>
      </c>
      <c r="E18" s="21">
        <f>SUMPRODUCT((CZ3:CZ42=B18)*(DD3:DD42="L"))+SUMPRODUCT((DC3:DC42=B18)*(DE3:DE42="L"))</f>
        <v>0</v>
      </c>
      <c r="F18" s="21">
        <f>SUMIF(CZ3:CZ60,B18,DA3:DA60)+SUMIF(DC3:DC60,B18,DB3:DB60)</f>
        <v>5</v>
      </c>
      <c r="G18" s="21">
        <f>SUMIF(DC3:DC60,B18,DA3:DA60)+SUMIF(CZ3:CZ60,B18,DB3:DB60)</f>
        <v>3</v>
      </c>
      <c r="H18" s="21">
        <f t="shared" ref="H18:H21" si="25">F18-G18+1000</f>
        <v>1002</v>
      </c>
      <c r="I18" s="21">
        <f t="shared" ref="I18:I21" si="26">C18*3+D18*1</f>
        <v>7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/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1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4</v>
      </c>
      <c r="DR18" s="199">
        <f>IFERROR(MATCH(DR12,DH18:DK18,0),0)</f>
        <v>0</v>
      </c>
      <c r="DS18" s="199">
        <f>IFERROR(MATCH(DS12,DH18:DK18,0),0)</f>
        <v>0</v>
      </c>
      <c r="DT18" s="199">
        <f>IFERROR(MATCH(DT12,DH18:DK18,0),0)</f>
        <v>1</v>
      </c>
      <c r="DU18" s="199">
        <f t="shared" si="22"/>
        <v>5</v>
      </c>
      <c r="DV18" s="198" t="s">
        <v>90</v>
      </c>
      <c r="DW18" s="198" t="str">
        <f>INDEX(DH3:DH8,MATCH(INDEX(DL13:DL27,MATCH(10,DU13:DU27,0),0),DV3:DV8,0),0)</f>
        <v>Portugal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4" x14ac:dyDescent="0.2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2</v>
      </c>
      <c r="E19" s="21">
        <f>SUMPRODUCT((CZ3:CZ42=B19)*(DD3:DD42="L"))+SUMPRODUCT((DC3:DC42=B19)*(DE3:DE42="L"))</f>
        <v>0</v>
      </c>
      <c r="F19" s="21">
        <f>SUMIF(CZ3:CZ60,B19,DA3:DA60)+SUMIF(DC3:DC60,B19,DB3:DB60)</f>
        <v>5</v>
      </c>
      <c r="G19" s="21">
        <f>SUMIF(DC3:DC60,B19,DA3:DA60)+SUMIF(CZ3:CZ60,B19,DB3:DB60)</f>
        <v>4</v>
      </c>
      <c r="H19" s="21">
        <f t="shared" si="25"/>
        <v>1001</v>
      </c>
      <c r="I19" s="21">
        <f t="shared" si="26"/>
        <v>5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2</v>
      </c>
      <c r="N19" s="21" t="str">
        <f>INDEX(B18:B22,MATCH(2,M18:M22,0),0)</f>
        <v>Ukraine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/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/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0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0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0</v>
      </c>
      <c r="AU19" s="21">
        <f>AS19-AT19+1000</f>
        <v>1000</v>
      </c>
      <c r="AV19" s="21" t="str">
        <f t="shared" ref="AV19:AV21" si="30">IF(AO19&lt;&gt;"",AP19*3+AQ19*1,"")</f>
        <v/>
      </c>
      <c r="AW19" s="21" t="str">
        <f>IF(AO19&lt;&gt;"",VLOOKUP(AO19,B4:H40,7,FALSE),"")</f>
        <v/>
      </c>
      <c r="AX19" s="21" t="str">
        <f>IF(AO19&lt;&gt;"",VLOOKUP(AO19,B4:H40,5,FALSE),"")</f>
        <v/>
      </c>
      <c r="AY19" s="21" t="str">
        <f>IF(AO19&lt;&gt;"",VLOOKUP(AO19,B4:J40,9,FALSE),"")</f>
        <v/>
      </c>
      <c r="AZ19" s="21" t="str">
        <f t="shared" ref="AZ19:AZ21" si="31">AV19</f>
        <v/>
      </c>
      <c r="BA19" s="21" t="str">
        <f>IF(AO19&lt;&gt;"",RANK(AZ19,AZ18:AZ22),"")</f>
        <v/>
      </c>
      <c r="BB19" s="21" t="str">
        <f>IF(AO19&lt;&gt;"",SUMPRODUCT((AZ18:AZ22=AZ19)*(AU18:AU22&gt;AU19)),"")</f>
        <v/>
      </c>
      <c r="BC19" s="21" t="str">
        <f>IF(AO19&lt;&gt;"",SUMPRODUCT((AZ18:AZ22=AZ19)*(AU18:AU22=AU19)*(AS18:AS22&gt;AS19)),"")</f>
        <v/>
      </c>
      <c r="BD19" s="21" t="str">
        <f>IF(AO19&lt;&gt;"",SUMPRODUCT((AZ18:AZ22=AZ19)*(AU18:AU22=AU19)*(AS18:AS22=AS19)*(AW18:AW22&gt;AW19)),"")</f>
        <v/>
      </c>
      <c r="BE19" s="21" t="str">
        <f>IF(AO19&lt;&gt;"",SUMPRODUCT((AZ18:AZ22=AZ19)*(AU18:AU22=AU19)*(AS18:AS22=AS19)*(AW18:AW22=AW19)*(AX18:AX22&gt;AX19)),"")</f>
        <v/>
      </c>
      <c r="BF19" s="21" t="str">
        <f>IF(AO19&lt;&gt;"",SUMPRODUCT((AZ18:AZ22=AZ19)*(AU18:AU22=AU19)*(AS18:AS22=AS19)*(AW18:AW22=AW19)*(AX18:AX22=AX19)*(AY18:AY22&gt;AY19)),"")</f>
        <v/>
      </c>
      <c r="BG19" s="21" t="str">
        <f>IF(AO19&lt;&gt;"",IF(BG59&lt;&gt;"",IF(AN57=3,BG59,BG59+AN57),SUM(BA19:BF19)+1),"")</f>
        <v/>
      </c>
      <c r="BH19" s="21" t="str">
        <f>IF(AO19&lt;&gt;"",INDEX(AO19:AO22,MATCH(2,BG19:BG22,0),0),"")</f>
        <v/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3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0</v>
      </c>
      <c r="DR19" s="199">
        <f>IFERROR(MATCH(DR12,DH19:DK19,0),0)</f>
        <v>3</v>
      </c>
      <c r="DS19" s="199">
        <f>IFERROR(MATCH(DS12,DH19:DK19,0),0)</f>
        <v>2</v>
      </c>
      <c r="DT19" s="199">
        <f>IFERROR(MATCH(DT12,DH19:DK19,0),0)</f>
        <v>1</v>
      </c>
      <c r="DU19" s="199">
        <f t="shared" si="22"/>
        <v>6</v>
      </c>
      <c r="DV19" s="198" t="s">
        <v>85</v>
      </c>
      <c r="DW19" s="198" t="str">
        <f>INDEX(DH3:DH8,MATCH(INDEX(DM13:DM27,MATCH(10,DU13:DU27,0),0),DV3:DV8,0),0)</f>
        <v>Czech Republic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4" x14ac:dyDescent="0.2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0</v>
      </c>
      <c r="D20" s="21">
        <f>SUMPRODUCT((CZ3:CZ42=B20)*(DD3:DD42="D"))+SUMPRODUCT((DC3:DC42=B20)*(DE3:DE42="D"))</f>
        <v>2</v>
      </c>
      <c r="E20" s="21">
        <f>SUMPRODUCT((CZ3:CZ42=B20)*(DD3:DD42="L"))+SUMPRODUCT((DC3:DC42=B20)*(DE3:DE42="L"))</f>
        <v>1</v>
      </c>
      <c r="F20" s="21">
        <f>SUMIF(CZ3:CZ60,B20,DA3:DA60)+SUMIF(DC3:DC60,B20,DB3:DB60)</f>
        <v>2</v>
      </c>
      <c r="G20" s="21">
        <f>SUMIF(DC3:DC60,B20,DA3:DA60)+SUMIF(CZ3:CZ60,B20,DB3:DB60)</f>
        <v>3</v>
      </c>
      <c r="H20" s="21">
        <f t="shared" si="25"/>
        <v>999</v>
      </c>
      <c r="I20" s="21">
        <f t="shared" si="26"/>
        <v>2</v>
      </c>
      <c r="J20" s="21">
        <v>40</v>
      </c>
      <c r="K20" s="21">
        <f>IF(COUNTIF(I18:I22,4)&lt;&gt;4,RANK(I20,I18:I22),I60)</f>
        <v>3</v>
      </c>
      <c r="L20" s="21"/>
      <c r="M20" s="21">
        <f>SUMPRODUCT((K18:K21=K20)*(J18:J21&lt;J20))+K20</f>
        <v>3</v>
      </c>
      <c r="N20" s="21" t="str">
        <f>INDEX(B18:B22,MATCH(3,M18:M22,0),0)</f>
        <v>Austria</v>
      </c>
      <c r="O20" s="21">
        <f>INDEX(K18:K22,MATCH(N20,B18:B22,0),0)</f>
        <v>3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/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0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0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0</v>
      </c>
      <c r="AU20" s="21">
        <f>AS20-AT20+1000</f>
        <v>1000</v>
      </c>
      <c r="AV20" s="21" t="str">
        <f t="shared" si="30"/>
        <v/>
      </c>
      <c r="AW20" s="21" t="str">
        <f>IF(AO20&lt;&gt;"",VLOOKUP(AO20,B4:H40,7,FALSE),"")</f>
        <v/>
      </c>
      <c r="AX20" s="21" t="str">
        <f>IF(AO20&lt;&gt;"",VLOOKUP(AO20,B4:H40,5,FALSE),"")</f>
        <v/>
      </c>
      <c r="AY20" s="21" t="str">
        <f>IF(AO20&lt;&gt;"",VLOOKUP(AO20,B4:J40,9,FALSE),"")</f>
        <v/>
      </c>
      <c r="AZ20" s="21" t="str">
        <f t="shared" si="31"/>
        <v/>
      </c>
      <c r="BA20" s="21" t="str">
        <f>IF(AO20&lt;&gt;"",RANK(AZ20,AZ18:AZ22),"")</f>
        <v/>
      </c>
      <c r="BB20" s="21" t="str">
        <f>IF(AO20&lt;&gt;"",SUMPRODUCT((AZ18:AZ22=AZ20)*(AU18:AU22&gt;AU20)),"")</f>
        <v/>
      </c>
      <c r="BC20" s="21" t="str">
        <f>IF(AO20&lt;&gt;"",SUMPRODUCT((AZ18:AZ22=AZ20)*(AU18:AU22=AU20)*(AS18:AS22&gt;AS20)),"")</f>
        <v/>
      </c>
      <c r="BD20" s="21" t="str">
        <f>IF(AO20&lt;&gt;"",SUMPRODUCT((AZ18:AZ22=AZ20)*(AU18:AU22=AU20)*(AS18:AS22=AS20)*(AW18:AW22&gt;AW20)),"")</f>
        <v/>
      </c>
      <c r="BE20" s="21" t="str">
        <f>IF(AO20&lt;&gt;"",SUMPRODUCT((AZ18:AZ22=AZ20)*(AU18:AU22=AU20)*(AS18:AS22=AS20)*(AW18:AW22=AW20)*(AX18:AX22&gt;AX20)),"")</f>
        <v/>
      </c>
      <c r="BF20" s="21" t="str">
        <f>IF(AO20&lt;&gt;"",SUMPRODUCT((AZ18:AZ22=AZ20)*(AU18:AU22=AU20)*(AS18:AS22=AS20)*(AW18:AW22=AW20)*(AX18:AX22=AX20)*(AY18:AY22&gt;AY20)),"")</f>
        <v/>
      </c>
      <c r="BG20" s="21" t="str">
        <f>IF(AO20&lt;&gt;"",IF(BG60&lt;&gt;"",IF(AN57=3,BG60,BG60+AN57),SUM(BA20:BF20)+1),"")</f>
        <v/>
      </c>
      <c r="BH20" s="21" t="str">
        <f>IF(AO20&lt;&gt;"",INDEX(AO19:AO22,MATCH(3,BG19:BG22,0),0),"")</f>
        <v/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1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4</v>
      </c>
      <c r="DR20" s="199">
        <f>IFERROR(MATCH(DR12,DH20:DK20,0),0)</f>
        <v>3</v>
      </c>
      <c r="DS20" s="199">
        <f>IFERROR(MATCH(DS12,DH20:DK20,0),0)</f>
        <v>2</v>
      </c>
      <c r="DT20" s="199">
        <f>IFERROR(MATCH(DT12,DH20:DK20,0),0)</f>
        <v>1</v>
      </c>
      <c r="DU20" s="199">
        <f t="shared" si="22"/>
        <v>10</v>
      </c>
      <c r="DV20" s="198" t="s">
        <v>86</v>
      </c>
      <c r="DW20" s="198" t="str">
        <f>INDEX(DH3:DH8,MATCH(INDEX(DN13:DN27,MATCH(10,DU13:DU27,0),0),DV3:DV8,0),0)</f>
        <v>Austria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4" x14ac:dyDescent="0.2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1</v>
      </c>
      <c r="E21" s="21">
        <f>SUMPRODUCT((CZ3:CZ42=B21)*(DD3:DD42="L"))+SUMPRODUCT((DC3:DC42=B21)*(DE3:DE42="L"))</f>
        <v>2</v>
      </c>
      <c r="F21" s="21">
        <f>SUMIF(CZ3:CZ60,B21,DA3:DA60)+SUMIF(DC3:DC60,B21,DB3:DB60)</f>
        <v>3</v>
      </c>
      <c r="G21" s="21">
        <f>SUMIF(DC3:DC60,B21,DA3:DA60)+SUMIF(CZ3:CZ60,B21,DB3:DB60)</f>
        <v>5</v>
      </c>
      <c r="H21" s="21">
        <f t="shared" si="25"/>
        <v>998</v>
      </c>
      <c r="I21" s="21">
        <f t="shared" si="26"/>
        <v>1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1</v>
      </c>
      <c r="DC21" s="21" t="str">
        <f>Matches!H29</f>
        <v>Slovakia</v>
      </c>
      <c r="DD21" s="21" t="str">
        <f>IF(AND(Matches!F29&lt;&gt;"",Matches!G29&lt;&gt;""),IF(DA21&gt;DB21,"W",IF(DA21=DB21,"D","L")),"")</f>
        <v>D</v>
      </c>
      <c r="DE21" s="21" t="str">
        <f t="shared" si="0"/>
        <v>D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4</v>
      </c>
      <c r="DR21" s="199">
        <f>IFERROR(MATCH(DR12,DH21:DK21,0),0)</f>
        <v>0</v>
      </c>
      <c r="DS21" s="199">
        <f>IFERROR(MATCH(DS12,DH21:DK21,0),0)</f>
        <v>2</v>
      </c>
      <c r="DT21" s="199">
        <f>IFERROR(MATCH(DT12,DH21:DK21,0),0)</f>
        <v>1</v>
      </c>
      <c r="DU21" s="199">
        <f t="shared" si="22"/>
        <v>7</v>
      </c>
      <c r="DV21" s="198" t="s">
        <v>91</v>
      </c>
      <c r="DW21" s="198" t="str">
        <f>INDEX(DH3:DH8,MATCH(INDEX(DO13:DO27,MATCH(10,DU13:DU27,0),0),DV3:DV8,0),0)</f>
        <v>Wales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4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3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4</v>
      </c>
      <c r="DR22" s="199">
        <f>IFERROR(MATCH(DR12,DH22:DK22,0),0)</f>
        <v>2</v>
      </c>
      <c r="DS22" s="199">
        <f>IFERROR(MATCH(DS12,DH22:DK22,0),0)</f>
        <v>0</v>
      </c>
      <c r="DT22" s="199">
        <f>IFERROR(MATCH(DT12,DH22:DK22,0),0)</f>
        <v>1</v>
      </c>
      <c r="DU22" s="199">
        <f t="shared" si="22"/>
        <v>7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4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3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0</v>
      </c>
      <c r="DR23" s="199">
        <f>IFERROR(MATCH(DR12,DH23:DK23,0),0)</f>
        <v>3</v>
      </c>
      <c r="DS23" s="199">
        <f>IFERROR(MATCH(DS12,DH23:DK23,0),0)</f>
        <v>2</v>
      </c>
      <c r="DT23" s="199">
        <f>IFERROR(MATCH(DT12,DH23:DK23,0),0)</f>
        <v>0</v>
      </c>
      <c r="DU23" s="199">
        <f t="shared" si="22"/>
        <v>5</v>
      </c>
      <c r="DV23" s="198"/>
      <c r="DW23" s="198" t="str">
        <f>VLOOKUP(2,A4:B7,2,FALSE)</f>
        <v>Switzerland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4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5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4</v>
      </c>
      <c r="DR24" s="199">
        <f>IFERROR(MATCH(DR12,DH24:DK24,0),0)</f>
        <v>3</v>
      </c>
      <c r="DS24" s="199">
        <f>IFERROR(MATCH(DS12,DH24:DK24,0),0)</f>
        <v>2</v>
      </c>
      <c r="DT24" s="199">
        <f>IFERROR(MATCH(DT12,DH24:DK24,0),0)</f>
        <v>0</v>
      </c>
      <c r="DU24" s="199">
        <f t="shared" si="22"/>
        <v>9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4" x14ac:dyDescent="0.2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3</v>
      </c>
      <c r="F25" s="21">
        <f>SUMIF(CZ3:CZ60,B25,DA3:DA60)+SUMIF(DC3:DC60,B25,DB3:DB60)</f>
        <v>0</v>
      </c>
      <c r="G25" s="21">
        <f>SUMIF(DC3:DC60,B25,DA3:DA60)+SUMIF(CZ3:CZ60,B25,DB3:DB60)</f>
        <v>7</v>
      </c>
      <c r="H25" s="21">
        <f t="shared" ref="H25:H28" si="36">F25-G25+1000</f>
        <v>993</v>
      </c>
      <c r="I25" s="21">
        <f t="shared" ref="I25:I28" si="37">C25*3+D25*1</f>
        <v>0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Croatia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Croatia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3</v>
      </c>
      <c r="DC25" s="21" t="str">
        <f>Matches!H33</f>
        <v>Germany</v>
      </c>
      <c r="DD25" s="21" t="str">
        <f>IF(AND(Matches!F33&lt;&gt;"",Matches!G33&lt;&gt;""),IF(DA25&gt;DB25,"W",IF(DA25=DB25,"D","L")),"")</f>
        <v>L</v>
      </c>
      <c r="DE25" s="21" t="str">
        <f t="shared" si="0"/>
        <v>W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4</v>
      </c>
      <c r="DR25" s="199">
        <f>IFERROR(MATCH(DR12,DH25:DK25,0),0)</f>
        <v>0</v>
      </c>
      <c r="DS25" s="199">
        <f>IFERROR(MATCH(DS12,DH25:DK25,0),0)</f>
        <v>2</v>
      </c>
      <c r="DT25" s="199">
        <f>IFERROR(MATCH(DT12,DH25:DK25,0),0)</f>
        <v>0</v>
      </c>
      <c r="DU25" s="199">
        <f t="shared" si="22"/>
        <v>6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4" x14ac:dyDescent="0.2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2</v>
      </c>
      <c r="F26" s="21">
        <f>SUMIF(CZ3:CZ60,B26,DA3:DA60)+SUMIF(DC3:DC60,B26,DB3:DB60)</f>
        <v>2</v>
      </c>
      <c r="G26" s="21">
        <f>SUMIF(DC3:DC60,B26,DA3:DA60)+SUMIF(CZ3:CZ60,B26,DB3:DB60)</f>
        <v>5</v>
      </c>
      <c r="H26" s="21">
        <f t="shared" si="36"/>
        <v>997</v>
      </c>
      <c r="I26" s="21">
        <f t="shared" si="37"/>
        <v>3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3</v>
      </c>
      <c r="N26" s="21" t="str">
        <f>INDEX(B25:B29,MATCH(2,M25:M29,0),0)</f>
        <v>England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England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2</v>
      </c>
      <c r="DC26" s="21" t="str">
        <f>Matches!H34</f>
        <v>Poland</v>
      </c>
      <c r="DD26" s="21" t="str">
        <f>IF(AND(Matches!F34&lt;&gt;"",Matches!G34&lt;&gt;""),IF(DA26&gt;DB26,"W",IF(DA26=DB26,"D","L")),"")</f>
        <v>D</v>
      </c>
      <c r="DE26" s="21" t="str">
        <f t="shared" si="0"/>
        <v>D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4</v>
      </c>
      <c r="DR26" s="199">
        <f>IFERROR(MATCH(DR12,DH26:DK26,0),0)</f>
        <v>2</v>
      </c>
      <c r="DS26" s="199">
        <f>IFERROR(MATCH(DS12,DH26:DK26,0),0)</f>
        <v>0</v>
      </c>
      <c r="DT26" s="199">
        <f>IFERROR(MATCH(DT12,DH26:DK26,0),0)</f>
        <v>0</v>
      </c>
      <c r="DU26" s="199">
        <f t="shared" si="22"/>
        <v>6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4" x14ac:dyDescent="0.2">
      <c r="A27" s="21">
        <f>VLOOKUP(B27,CW25:CX29,2,FALSE)</f>
        <v>2</v>
      </c>
      <c r="B27" s="21" t="str">
        <f>Matches!AH24</f>
        <v>England</v>
      </c>
      <c r="C27" s="21">
        <f>SUMPRODUCT((CZ3:CZ42=B27)*(DD3:DD42="W"))+SUMPRODUCT((DC3:DC42=B27)*(DE3:DE42="W"))</f>
        <v>2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1</v>
      </c>
      <c r="F27" s="21">
        <f>SUMIF(CZ3:CZ60,B27,DA3:DA60)+SUMIF(DC3:DC60,B27,DB3:DB60)</f>
        <v>6</v>
      </c>
      <c r="G27" s="21">
        <f>SUMIF(DC3:DC60,B27,DA3:DA60)+SUMIF(CZ3:CZ60,B27,DB3:DB60)</f>
        <v>2</v>
      </c>
      <c r="H27" s="21">
        <f t="shared" si="36"/>
        <v>1004</v>
      </c>
      <c r="I27" s="21">
        <f t="shared" si="37"/>
        <v>6</v>
      </c>
      <c r="J27" s="21">
        <v>53</v>
      </c>
      <c r="K27" s="21">
        <f>IF(COUNTIF(I25:I29,4)&lt;&gt;4,RANK(I27,I25:I29),I67)</f>
        <v>2</v>
      </c>
      <c r="L27" s="21"/>
      <c r="M27" s="21">
        <f>SUMPRODUCT((K25:K28=K27)*(J25:J28&lt;J27))+K27</f>
        <v>2</v>
      </c>
      <c r="N27" s="21" t="str">
        <f>INDEX(B25:B29,MATCH(3,M25:M29,0),0)</f>
        <v>Czech Republic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2</v>
      </c>
      <c r="DB27" s="21">
        <f>IF(AND(Matches!G35&lt;&gt;"",Matches!F35&lt;&gt;""),Matches!G35,0)</f>
        <v>1</v>
      </c>
      <c r="DC27" s="21" t="str">
        <f>Matches!H35</f>
        <v>Turkey</v>
      </c>
      <c r="DD27" s="21" t="str">
        <f>IF(AND(Matches!F35&lt;&gt;"",Matches!G35&lt;&gt;""),IF(DA27&gt;DB27,"W",IF(DA27=DB27,"D","L")),"")</f>
        <v>W</v>
      </c>
      <c r="DE27" s="21" t="str">
        <f t="shared" si="0"/>
        <v>L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4</v>
      </c>
      <c r="DR27" s="199">
        <f>IFERROR(MATCH(DR12,DH27:DK27,0),0)</f>
        <v>2</v>
      </c>
      <c r="DS27" s="199">
        <f>IFERROR(MATCH(DS12,DH27:DK27,0),0)</f>
        <v>1</v>
      </c>
      <c r="DT27" s="199">
        <f>IFERROR(MATCH(DT12,DH27:DK27,0),0)</f>
        <v>0</v>
      </c>
      <c r="DU27" s="199">
        <f t="shared" si="22"/>
        <v>7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4" x14ac:dyDescent="0.2">
      <c r="A28" s="21">
        <f>VLOOKUP(B28,CW25:CX29,2,FALSE)</f>
        <v>1</v>
      </c>
      <c r="B28" s="21" t="str">
        <f>Matches!AH25</f>
        <v>Croatia</v>
      </c>
      <c r="C28" s="21">
        <f>SUMPRODUCT((CZ3:CZ42=B28)*(DD3:DD42="W"))+SUMPRODUCT((DC3:DC42=B28)*(DE3:DE42="W"))</f>
        <v>3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0</v>
      </c>
      <c r="F28" s="21">
        <f>SUMIF(CZ3:CZ60,B28,DA3:DA60)+SUMIF(DC3:DC60,B28,DB3:DB60)</f>
        <v>8</v>
      </c>
      <c r="G28" s="21">
        <f>SUMIF(DC3:DC60,B28,DA3:DA60)+SUMIF(CZ3:CZ60,B28,DB3:DB60)</f>
        <v>2</v>
      </c>
      <c r="H28" s="21">
        <f t="shared" si="36"/>
        <v>1006</v>
      </c>
      <c r="I28" s="21">
        <f t="shared" si="37"/>
        <v>9</v>
      </c>
      <c r="J28" s="21">
        <v>46</v>
      </c>
      <c r="K28" s="21">
        <f>IF(COUNTIF(I25:I29,4)&lt;&gt;4,RANK(I28,I25:I29),I68)</f>
        <v>1</v>
      </c>
      <c r="L28" s="21"/>
      <c r="M28" s="21">
        <f>SUMPRODUCT((K25:K28=K28)*(J25:J28&lt;J28))+K28</f>
        <v>1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1</v>
      </c>
      <c r="DB28" s="21">
        <f>IF(AND(Matches!G36&lt;&gt;"",Matches!F36&lt;&gt;""),Matches!G36,0)</f>
        <v>0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Croatia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4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2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England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4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1</v>
      </c>
      <c r="DB30" s="21">
        <f>IF(AND(Matches!G38&lt;&gt;"",Matches!F38&lt;&gt;""),Matches!G38,0)</f>
        <v>1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4" x14ac:dyDescent="0.2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2</v>
      </c>
      <c r="D31" s="21">
        <f>SUMPRODUCT((CZ3:CZ42=B31)*(DD3:DD42="D"))+SUMPRODUCT((DC3:DC42=B31)*(DE3:DE42="D"))</f>
        <v>1</v>
      </c>
      <c r="E31" s="21">
        <f>SUMPRODUCT((CZ3:CZ42=B31)*(DD3:DD42="L"))+SUMPRODUCT((DC3:DC42=B31)*(DE3:DE42="L"))</f>
        <v>0</v>
      </c>
      <c r="F31" s="21">
        <f>SUMIF(CZ3:CZ60,B31,DA3:DA60)+SUMIF(DC3:DC60,B31,DB3:DB60)</f>
        <v>8</v>
      </c>
      <c r="G31" s="21">
        <f>SUMIF(DC3:DC60,B31,DA3:DA60)+SUMIF(CZ3:CZ60,B31,DB3:DB60)</f>
        <v>2</v>
      </c>
      <c r="H31" s="21">
        <f t="shared" ref="H31:H34" si="47">F31-G31+1000</f>
        <v>1006</v>
      </c>
      <c r="I31" s="21">
        <f t="shared" ref="I31:I34" si="48">C31*3+D31*1</f>
        <v>7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2</v>
      </c>
      <c r="N31" s="21" t="str">
        <f>INDEX(B31:B35,MATCH(1,M31:M35,0),0)</f>
        <v>Poland</v>
      </c>
      <c r="O31" s="21">
        <f>INDEX(K31:K35,MATCH(N31,B31:B35,0),0)</f>
        <v>1</v>
      </c>
      <c r="P31" s="21" t="str">
        <f>IF(O32=1,N31,"")</f>
        <v>Poland</v>
      </c>
      <c r="Q31" s="21" t="str">
        <f>IF(O33=2,N32,"")</f>
        <v/>
      </c>
      <c r="R31" s="21" t="str">
        <f>IF(O34=3,N33,"")</f>
        <v>Slovakia</v>
      </c>
      <c r="S31" s="21" t="str">
        <f>IF(O35=4,N34,"")</f>
        <v/>
      </c>
      <c r="T31" s="21"/>
      <c r="U31" s="21" t="str">
        <f>IF(P31&lt;&gt;"",P31,"")</f>
        <v>Poland</v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1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2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2</v>
      </c>
      <c r="AA31" s="21">
        <f>Y31-Z31+1000</f>
        <v>1000</v>
      </c>
      <c r="AB31" s="21">
        <f t="shared" ref="AB31:AB34" si="49">IF(U31&lt;&gt;"",V31*3+W31*1,"")</f>
        <v>1</v>
      </c>
      <c r="AC31" s="21">
        <f>IF(U31&lt;&gt;"",VLOOKUP(U31,B4:H40,7,FALSE),"")</f>
        <v>1004</v>
      </c>
      <c r="AD31" s="21">
        <f>IF(U31&lt;&gt;"",VLOOKUP(U31,B4:H40,5,FALSE),"")</f>
        <v>7</v>
      </c>
      <c r="AE31" s="21">
        <f>IF(U31&lt;&gt;"",VLOOKUP(U31,B4:J40,9,FALSE),"")</f>
        <v>48</v>
      </c>
      <c r="AF31" s="21">
        <f t="shared" ref="AF31:AF34" si="50">AB31</f>
        <v>1</v>
      </c>
      <c r="AG31" s="21">
        <f>IF(U31&lt;&gt;"",RANK(AF31,AF31:AF35),"")</f>
        <v>1</v>
      </c>
      <c r="AH31" s="21">
        <f>IF(U31&lt;&gt;"",SUMPRODUCT((AF31:AF35=AF31)*(AA31:AA35&gt;AA31)),"")</f>
        <v>0</v>
      </c>
      <c r="AI31" s="21">
        <f>IF(U31&lt;&gt;"",SUMPRODUCT((AF31:AF35=AF31)*(AA31:AA35=AA31)*(Y31:Y35&gt;Y31)),"")</f>
        <v>0</v>
      </c>
      <c r="AJ31" s="21">
        <f>IF(U31&lt;&gt;"",SUMPRODUCT((AF31:AF35=AF31)*(AA31:AA35=AA31)*(Y31:Y35=Y31)*(AC31:AC35&gt;AC31)),"")</f>
        <v>1</v>
      </c>
      <c r="AK31" s="21">
        <f>IF(U31&lt;&gt;"",SUMPRODUCT((AF31:AF35=AF31)*(AA31:AA35=AA31)*(Y31:Y35=Y31)*(AC31:AC35=AC31)*(AD31:AD35&gt;AD31)),"")</f>
        <v>0</v>
      </c>
      <c r="AL31" s="21">
        <f>IF(U31&lt;&gt;"",SUMPRODUCT((AF31:AF35=AF31)*(AA31:AA35=AA31)*(Y31:Y35=Y31)*(AC31:AC35=AC31)*(AD31:AD35=AD31)*(AE31:AE35&gt;AE31)),"")</f>
        <v>0</v>
      </c>
      <c r="AM31" s="21">
        <f>IF(U31&lt;&gt;"",IF(AM71&lt;&gt;"",IF(T70=3,AM71,AM71+T70),SUM(AG31:AL31)),"")</f>
        <v>2</v>
      </c>
      <c r="AN31" s="21" t="str">
        <f>IF(U31&lt;&gt;"",INDEX(U31:U35,MATCH(1,AM31:AM35,0),0),"")</f>
        <v>Spain</v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2</v>
      </c>
      <c r="DC31" s="21" t="str">
        <f>Matches!H39</f>
        <v>Denmark</v>
      </c>
      <c r="DD31" s="21" t="str">
        <f>IF(AND(Matches!F39&lt;&gt;"",Matches!G39&lt;&gt;""),IF(DA31&gt;DB31,"W",IF(DA31=DB31,"D","L")),"")</f>
        <v>L</v>
      </c>
      <c r="DE31" s="21" t="str">
        <f t="shared" si="0"/>
        <v>W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4" x14ac:dyDescent="0.2">
      <c r="A32" s="21">
        <f>VLOOKUP(B32,CW31:CX35,2,FALSE)</f>
        <v>3</v>
      </c>
      <c r="B32" s="21" t="str">
        <f>Matches!AH27</f>
        <v>Sweden</v>
      </c>
      <c r="C32" s="21">
        <f>SUMPRODUCT((CZ3:CZ42=B32)*(DD3:DD42="W"))+SUMPRODUCT((DC3:DC42=B32)*(DE3:DE42="W"))</f>
        <v>0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2</v>
      </c>
      <c r="F32" s="21">
        <f>SUMIF(CZ3:CZ60,B32,DA3:DA60)+SUMIF(DC3:DC60,B32,DB3:DB60)</f>
        <v>2</v>
      </c>
      <c r="G32" s="21">
        <f>SUMIF(DC3:DC60,B32,DA3:DA60)+SUMIF(CZ3:CZ60,B32,DB3:DB60)</f>
        <v>7</v>
      </c>
      <c r="H32" s="21">
        <f t="shared" si="47"/>
        <v>995</v>
      </c>
      <c r="I32" s="21">
        <f t="shared" si="48"/>
        <v>1</v>
      </c>
      <c r="J32" s="21">
        <v>39</v>
      </c>
      <c r="K32" s="21">
        <f>IF(COUNTIF(I31:I35,4)&lt;&gt;4,RANK(I32,I31:I35),I72)</f>
        <v>3</v>
      </c>
      <c r="L32" s="21"/>
      <c r="M32" s="21">
        <f>SUMPRODUCT((K31:K34=K32)*(J31:J34&lt;J32))+K32</f>
        <v>4</v>
      </c>
      <c r="N32" s="21" t="str">
        <f>INDEX(B31:B35,MATCH(2,M31:M35,0),0)</f>
        <v>Spain</v>
      </c>
      <c r="O32" s="21">
        <f>INDEX(K31:K35,MATCH(N32,B31:B35,0),0)</f>
        <v>1</v>
      </c>
      <c r="P32" s="21" t="str">
        <f>IF(P31&lt;&gt;"",N32,"")</f>
        <v>Spain</v>
      </c>
      <c r="Q32" s="21" t="str">
        <f>IF(Q31&lt;&gt;"",N33,"")</f>
        <v/>
      </c>
      <c r="R32" s="21" t="str">
        <f>IF(R31&lt;&gt;"",N34,"")</f>
        <v>Sweden</v>
      </c>
      <c r="S32" s="21" t="str">
        <f>IF(S31&lt;&gt;"",N35,"")</f>
        <v/>
      </c>
      <c r="T32" s="21"/>
      <c r="U32" s="21" t="str">
        <f t="shared" ref="U32:U34" si="51">IF(P32&lt;&gt;"",P32,"")</f>
        <v>Spain</v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1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2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2</v>
      </c>
      <c r="AA32" s="21">
        <f>Y32-Z32+1000</f>
        <v>1000</v>
      </c>
      <c r="AB32" s="21">
        <f t="shared" si="49"/>
        <v>1</v>
      </c>
      <c r="AC32" s="21">
        <f>IF(U32&lt;&gt;"",VLOOKUP(U32,B4:H40,7,FALSE),"")</f>
        <v>1006</v>
      </c>
      <c r="AD32" s="21">
        <f>IF(U32&lt;&gt;"",VLOOKUP(U32,B4:H40,5,FALSE),"")</f>
        <v>8</v>
      </c>
      <c r="AE32" s="21">
        <f>IF(U32&lt;&gt;"",VLOOKUP(U32,B4:J40,9,FALSE),"")</f>
        <v>51</v>
      </c>
      <c r="AF32" s="21">
        <f t="shared" si="50"/>
        <v>1</v>
      </c>
      <c r="AG32" s="21">
        <f>IF(U32&lt;&gt;"",RANK(AF32,AF31:AF35),"")</f>
        <v>1</v>
      </c>
      <c r="AH32" s="21">
        <f>IF(U32&lt;&gt;"",SUMPRODUCT((AF31:AF35=AF32)*(AA31:AA35&gt;AA32)),"")</f>
        <v>0</v>
      </c>
      <c r="AI32" s="21">
        <f>IF(U32&lt;&gt;"",SUMPRODUCT((AF31:AF35=AF32)*(AA31:AA35=AA32)*(Y31:Y35&gt;Y32)),"")</f>
        <v>0</v>
      </c>
      <c r="AJ32" s="21">
        <f>IF(U32&lt;&gt;"",SUMPRODUCT((AF31:AF35=AF32)*(AA31:AA35=AA32)*(Y31:Y35=Y32)*(AC31:AC35&gt;AC32)),"")</f>
        <v>0</v>
      </c>
      <c r="AK32" s="21">
        <f>IF(U32&lt;&gt;"",SUMPRODUCT((AF31:AF35=AF32)*(AA31:AA35=AA32)*(Y31:Y35=Y32)*(AC31:AC35=AC32)*(AD31:AD35&gt;AD32)),"")</f>
        <v>0</v>
      </c>
      <c r="AL32" s="21">
        <f>IF(U32&lt;&gt;"",SUMPRODUCT((AF31:AF35=AF32)*(AA31:AA35=AA32)*(Y31:Y35=Y32)*(AC31:AC35=AC32)*(AD31:AD35=AD32)*(AE31:AE35&gt;AE32)),"")</f>
        <v>0</v>
      </c>
      <c r="AM32" s="21">
        <f>IF(U32&lt;&gt;"",IF(AM72&lt;&gt;"",IF(T70=3,AM72,AM72+T70),SUM(AG32:AL32)),"")</f>
        <v>1</v>
      </c>
      <c r="AN32" s="21" t="str">
        <f>IF(U32&lt;&gt;"",INDEX(U31:U35,MATCH(2,AM31:AM35,0),0),"")</f>
        <v>Poland</v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2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4" x14ac:dyDescent="0.2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2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0</v>
      </c>
      <c r="F33" s="21">
        <f>SUMIF(CZ3:CZ60,B33,DA3:DA60)+SUMIF(DC3:DC60,B33,DB3:DB60)</f>
        <v>7</v>
      </c>
      <c r="G33" s="21">
        <f>SUMIF(DC3:DC60,B33,DA3:DA60)+SUMIF(CZ3:CZ60,B33,DB3:DB60)</f>
        <v>3</v>
      </c>
      <c r="H33" s="21">
        <f t="shared" si="47"/>
        <v>1004</v>
      </c>
      <c r="I33" s="21">
        <f t="shared" si="48"/>
        <v>7</v>
      </c>
      <c r="J33" s="21">
        <v>48</v>
      </c>
      <c r="K33" s="21">
        <f>IF(COUNTIF(I31:I35,4)&lt;&gt;4,RANK(I33,I31:I35),I73)</f>
        <v>1</v>
      </c>
      <c r="L33" s="21"/>
      <c r="M33" s="21">
        <f>SUMPRODUCT((K31:K34=K33)*(J31:J34&lt;J33))+K33</f>
        <v>1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>Slovakia</v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1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1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1</v>
      </c>
      <c r="BO33" s="21">
        <f>BM33-BN33+1000</f>
        <v>1000</v>
      </c>
      <c r="BP33" s="21">
        <f t="shared" ref="BP33:BP34" si="54">IF(BI33&lt;&gt;"",BJ33*3+BK33*1,"")</f>
        <v>1</v>
      </c>
      <c r="BQ33" s="21">
        <f>IF(BI33&lt;&gt;"",VLOOKUP(BI33,B4:H40,7,FALSE),"")</f>
        <v>995</v>
      </c>
      <c r="BR33" s="21">
        <f>IF(BI33&lt;&gt;"",VLOOKUP(BI33,B4:H40,5,FALSE),"")</f>
        <v>1</v>
      </c>
      <c r="BS33" s="21">
        <f>IF(BI33&lt;&gt;"",VLOOKUP(BI33,B4:J40,9,FALSE),"")</f>
        <v>34</v>
      </c>
      <c r="BT33" s="21">
        <f t="shared" ref="BT33:BT34" si="55">BP33</f>
        <v>1</v>
      </c>
      <c r="BU33" s="21">
        <f>IF(BI33&lt;&gt;"",RANK(BT33,BT32:BT35),"")</f>
        <v>1</v>
      </c>
      <c r="BV33" s="21">
        <f>IF(BI33&lt;&gt;"",SUMPRODUCT((BT31:BT35=BT33)*(BO31:BO35&gt;BO33)),"")</f>
        <v>0</v>
      </c>
      <c r="BW33" s="21">
        <f>IF(BI33&lt;&gt;"",SUMPRODUCT((BT31:BT35=BT33)*(BO31:BO35=BO33)*(BM31:BM35&gt;BM33)),"")</f>
        <v>0</v>
      </c>
      <c r="BX33" s="21">
        <f>IF(BI33&lt;&gt;"",SUMPRODUCT((BT31:BT35=BT33)*(BO31:BO35=BO33)*(BM31:BM35=BM33)*(BQ31:BQ35&gt;BQ33)),"")</f>
        <v>0</v>
      </c>
      <c r="BY33" s="21">
        <f>IF(BI33&lt;&gt;"",SUMPRODUCT((BT31:BT35=BT33)*(BO31:BO35=BO33)*(BM31:BM35=BM33)*(BQ31:BQ35=BQ33)*(BR31:BR35&gt;BR33)),"")</f>
        <v>1</v>
      </c>
      <c r="BZ33" s="21">
        <f>IF(BI33&lt;&gt;"",SUMPRODUCT((BT31:BT35=BT33)*(BO31:BO35=BO33)*(BM31:BM35=BM33)*(BQ31:BQ35=BQ33)*(BR31:BR35=BR33)*(BS31:BS35&gt;BS33)),"")</f>
        <v>0</v>
      </c>
      <c r="CA33" s="21">
        <f>IF(BI33&lt;&gt;"",SUM(BU33:BZ33)+2,"")</f>
        <v>4</v>
      </c>
      <c r="CB33" s="21" t="str">
        <f>IF(BI33&lt;&gt;"",INDEX(BI33:BI35,MATCH(3,CA33:CA35,0),0),"")</f>
        <v>Sweden</v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Sweden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0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Germany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4" x14ac:dyDescent="0.2">
      <c r="A34" s="21">
        <f>VLOOKUP(B34,CW31:CX35,2,FALSE)</f>
        <v>4</v>
      </c>
      <c r="B34" s="21" t="str">
        <f>Matches!AH29</f>
        <v>Slovakia</v>
      </c>
      <c r="C34" s="21">
        <f>SUMPRODUCT((CZ3:CZ42=B34)*(DD3:DD42="W"))+SUMPRODUCT((DC3:DC42=B34)*(DE3:DE42="W"))</f>
        <v>0</v>
      </c>
      <c r="D34" s="21">
        <f>SUMPRODUCT((CZ3:CZ42=B34)*(DD3:DD42="D"))+SUMPRODUCT((DC3:DC42=B34)*(DE3:DE42="D"))</f>
        <v>1</v>
      </c>
      <c r="E34" s="21">
        <f>SUMPRODUCT((CZ3:CZ42=B34)*(DD3:DD42="L"))+SUMPRODUCT((DC3:DC42=B34)*(DE3:DE42="L"))</f>
        <v>2</v>
      </c>
      <c r="F34" s="21">
        <f>SUMIF(CZ3:CZ60,B34,DA3:DA60)+SUMIF(DC3:DC60,B34,DB3:DB60)</f>
        <v>1</v>
      </c>
      <c r="G34" s="21">
        <f>SUMIF(DC3:DC60,B34,DA3:DA60)+SUMIF(CZ3:CZ60,B34,DB3:DB60)</f>
        <v>6</v>
      </c>
      <c r="H34" s="21">
        <f t="shared" si="47"/>
        <v>995</v>
      </c>
      <c r="I34" s="21">
        <f t="shared" si="48"/>
        <v>1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Sweden</v>
      </c>
      <c r="O34" s="21">
        <f>INDEX(K31:K35,MATCH(N34,B31:B35,0),0)</f>
        <v>3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>Sweden</v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1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1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1</v>
      </c>
      <c r="BO34" s="21">
        <f>BM34-BN34+1000</f>
        <v>1000</v>
      </c>
      <c r="BP34" s="21">
        <f t="shared" si="54"/>
        <v>1</v>
      </c>
      <c r="BQ34" s="21">
        <f>IF(BI34&lt;&gt;"",VLOOKUP(BI34,B4:H40,7,FALSE),"")</f>
        <v>995</v>
      </c>
      <c r="BR34" s="21">
        <f>IF(BI34&lt;&gt;"",VLOOKUP(BI34,B4:H40,5,FALSE),"")</f>
        <v>2</v>
      </c>
      <c r="BS34" s="21">
        <f>IF(BI34&lt;&gt;"",VLOOKUP(BI34,B4:J40,9,FALSE),"")</f>
        <v>39</v>
      </c>
      <c r="BT34" s="21">
        <f t="shared" si="55"/>
        <v>1</v>
      </c>
      <c r="BU34" s="21">
        <f>IF(BI34&lt;&gt;"",RANK(BT34,BT32:BT35),"")</f>
        <v>1</v>
      </c>
      <c r="BV34" s="21">
        <f>IF(BI34&lt;&gt;"",SUMPRODUCT((BT31:BT35=BT34)*(BO31:BO35&gt;BO34)),"")</f>
        <v>0</v>
      </c>
      <c r="BW34" s="21">
        <f>IF(BI34&lt;&gt;"",SUMPRODUCT((BT31:BT35=BT34)*(BO31:BO35=BO34)*(BM31:BM35&gt;BM34)),"")</f>
        <v>0</v>
      </c>
      <c r="BX34" s="21">
        <f>IF(BI34&lt;&gt;"",SUMPRODUCT((BT31:BT35=BT34)*(BO31:BO35=BO34)*(BM31:BM35=BM34)*(BQ31:BQ35&gt;BQ34)),"")</f>
        <v>0</v>
      </c>
      <c r="BY34" s="21">
        <f>IF(BI34&lt;&gt;"",SUMPRODUCT((BT31:BT35=BT34)*(BO31:BO35=BO34)*(BM31:BM35=BM34)*(BQ31:BQ35=BQ34)*(BR31:BR35&gt;BR34)),"")</f>
        <v>0</v>
      </c>
      <c r="BZ34" s="21">
        <f>IF(BI34&lt;&gt;"",SUMPRODUCT((BT31:BT35=BT34)*(BO31:BO35=BO34)*(BM31:BM35=BM34)*(BQ31:BQ35=BQ34)*(BR31:BR35=BR34)*(BS31:BS35&gt;BS34)),"")</f>
        <v>0</v>
      </c>
      <c r="CA34" s="21">
        <f>IF(BI34&lt;&gt;"",SUM(BU34:BZ34)+2,"")</f>
        <v>3</v>
      </c>
      <c r="CB34" s="21" t="str">
        <f>IF(BI34&lt;&gt;"",INDEX(BI33:BI35,MATCH(4,CA33:CA35,0),0),"")</f>
        <v>Slovakia</v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Slovakia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0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4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3</v>
      </c>
      <c r="DC35" s="21" t="str">
        <f>Matches!H43</f>
        <v>Poland</v>
      </c>
      <c r="DD35" s="21" t="str">
        <f>IF(AND(Matches!F43&lt;&gt;"",Matches!G43&lt;&gt;""),IF(DA35&gt;DB35,"W",IF(DA35=DB35,"D","L")),"")</f>
        <v>L</v>
      </c>
      <c r="DE35" s="21" t="str">
        <f t="shared" si="0"/>
        <v>W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4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0</v>
      </c>
      <c r="DB36" s="21">
        <f>IF(AND(Matches!G44&lt;&gt;"",Matches!F44&lt;&gt;""),Matches!G44,0)</f>
        <v>3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4" x14ac:dyDescent="0.2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2</v>
      </c>
      <c r="D37" s="21">
        <f>SUMPRODUCT((CZ3:CZ42=B37)*(DD3:DD42="D"))+SUMPRODUCT((DC3:DC42=B37)*(DE3:DE42="D"))</f>
        <v>1</v>
      </c>
      <c r="E37" s="21">
        <f>SUMPRODUCT((CZ3:CZ42=B37)*(DD3:DD42="L"))+SUMPRODUCT((DC3:DC42=B37)*(DE3:DE42="L"))</f>
        <v>0</v>
      </c>
      <c r="F37" s="21">
        <f>SUMIF(CZ3:CZ60,B37,DA3:DA60)+SUMIF(DC3:DC60,B37,DB3:DB60)</f>
        <v>10</v>
      </c>
      <c r="G37" s="21">
        <f>SUMIF(DC3:DC60,B37,DA3:DA60)+SUMIF(CZ3:CZ60,B37,DB3:DB60)</f>
        <v>5</v>
      </c>
      <c r="H37" s="21">
        <f t="shared" ref="H37:H40" si="58">F37-G37+1000</f>
        <v>1005</v>
      </c>
      <c r="I37" s="21">
        <f t="shared" ref="I37:I40" si="59">C37*3+D37*1</f>
        <v>7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2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D</v>
      </c>
      <c r="DE37" s="21" t="str">
        <f t="shared" si="0"/>
        <v>D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4" x14ac:dyDescent="0.2">
      <c r="A38" s="21">
        <f>VLOOKUP(B38,CW37:CX41,2,FALSE)</f>
        <v>2</v>
      </c>
      <c r="B38" s="21" t="str">
        <f>Matches!AH31</f>
        <v>Germany</v>
      </c>
      <c r="C38" s="21">
        <f>SUMPRODUCT((CZ3:CZ42=B38)*(DD3:DD42="W"))+SUMPRODUCT((DC3:DC42=B38)*(DE3:DE42="W"))</f>
        <v>2</v>
      </c>
      <c r="D38" s="21">
        <f>SUMPRODUCT((CZ3:CZ42=B38)*(DD3:DD42="D"))+SUMPRODUCT((DC3:DC42=B38)*(DE3:DE42="D"))</f>
        <v>0</v>
      </c>
      <c r="E38" s="21">
        <f>SUMPRODUCT((CZ3:CZ42=B38)*(DD3:DD42="L"))+SUMPRODUCT((DC3:DC42=B38)*(DE3:DE42="L"))</f>
        <v>1</v>
      </c>
      <c r="F38" s="21">
        <f>SUMIF(CZ3:CZ60,B38,DA3:DA60)+SUMIF(DC3:DC60,B38,DB3:DB60)</f>
        <v>9</v>
      </c>
      <c r="G38" s="21">
        <f>SUMIF(DC3:DC60,B38,DA3:DA60)+SUMIF(CZ3:CZ60,B38,DB3:DB60)</f>
        <v>6</v>
      </c>
      <c r="H38" s="21">
        <f t="shared" si="58"/>
        <v>1003</v>
      </c>
      <c r="I38" s="21">
        <f t="shared" si="59"/>
        <v>6</v>
      </c>
      <c r="J38" s="21">
        <v>52</v>
      </c>
      <c r="K38" s="21">
        <f>IF(COUNTIF(I37:I41,4)&lt;&gt;4,RANK(I38,I37:I41),I78)</f>
        <v>2</v>
      </c>
      <c r="L38" s="21"/>
      <c r="M38" s="21">
        <f>SUMPRODUCT((K37:K40=K38)*(J37:J40&lt;J38))+K38</f>
        <v>2</v>
      </c>
      <c r="N38" s="21" t="str">
        <f>IF(DC42="S",INDEX(B37:B41,MATCH(2,M37:M41,0),0),"")</f>
        <v>Germany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Germany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4</v>
      </c>
      <c r="DB38" s="21">
        <f>IF(AND(Matches!G46&lt;&gt;"",Matches!F46&lt;&gt;""),Matches!G46,0)</f>
        <v>1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4" x14ac:dyDescent="0.2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3</v>
      </c>
      <c r="G39" s="21">
        <f>SUMIF(DC3:DC60,B39,DA3:DA60)+SUMIF(CZ3:CZ60,B39,DB3:DB60)</f>
        <v>13</v>
      </c>
      <c r="H39" s="21">
        <f t="shared" si="58"/>
        <v>990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Portugal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Portugal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4" x14ac:dyDescent="0.2">
      <c r="A40" s="21">
        <f>VLOOKUP(B40,CW37:CX41,2,FALSE)</f>
        <v>3</v>
      </c>
      <c r="B40" s="21" t="str">
        <f>Matches!AH33</f>
        <v>Portugal</v>
      </c>
      <c r="C40" s="21">
        <f>SUMPRODUCT((CZ3:CZ42=B40)*(DD3:DD42="W"))+SUMPRODUCT((DC3:DC42=B40)*(DE3:DE42="W"))</f>
        <v>1</v>
      </c>
      <c r="D40" s="21">
        <f>SUMPRODUCT((CZ3:CZ42=B40)*(DD3:DD42="D"))+SUMPRODUCT((DC3:DC42=B40)*(DE3:DE42="D"))</f>
        <v>1</v>
      </c>
      <c r="E40" s="21">
        <f>SUMPRODUCT((CZ3:CZ42=B40)*(DD3:DD42="L"))+SUMPRODUCT((DC3:DC42=B40)*(DE3:DE42="L"))</f>
        <v>1</v>
      </c>
      <c r="F40" s="21">
        <f>SUMIF(CZ3:CZ60,B40,DA3:DA60)+SUMIF(DC3:DC60,B40,DB3:DB60)</f>
        <v>8</v>
      </c>
      <c r="G40" s="21">
        <f>SUMIF(DC3:DC60,B40,DA3:DA60)+SUMIF(CZ3:CZ60,B40,DB3:DB60)</f>
        <v>6</v>
      </c>
      <c r="H40" s="21">
        <f t="shared" si="58"/>
        <v>1002</v>
      </c>
      <c r="I40" s="21">
        <f t="shared" si="59"/>
        <v>4</v>
      </c>
      <c r="J40" s="21">
        <v>43</v>
      </c>
      <c r="K40" s="21">
        <f>IF(COUNTIF(I37:I41,4)&lt;&gt;4,RANK(I40,I37:I41),I80)</f>
        <v>3</v>
      </c>
      <c r="L40" s="21"/>
      <c r="M40" s="21">
        <f>SUMPRODUCT((K37:K40=K40)*(J37:J40&lt;J40))+K40</f>
        <v>3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4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" customHeight="1" x14ac:dyDescent="0.15">
      <c r="DC42" s="194" t="s">
        <v>93</v>
      </c>
    </row>
    <row r="43" spans="1:256" x14ac:dyDescent="0.15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15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15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15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15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15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15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15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15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15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15">
      <c r="C55" s="194" t="s">
        <v>101</v>
      </c>
    </row>
    <row r="56" spans="2:59" x14ac:dyDescent="0.15">
      <c r="C56" s="194" t="s">
        <v>102</v>
      </c>
    </row>
    <row r="57" spans="2:59" x14ac:dyDescent="0.15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15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15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 t="str">
        <f>IF(AO19&lt;&gt;"",SUMPRODUCT((AV18:AV21=AV19)*(AU18:AU21=AU19)*(AS18:AS21=AS19)*(AT18:AT21=AT19)),"")</f>
        <v/>
      </c>
      <c r="AO59" s="194" t="str">
        <f t="shared" ref="AO59:AO61" si="88">IF(AND(AN59&lt;&gt;"",AN59&gt;1),AO19,"")</f>
        <v/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0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0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0</v>
      </c>
      <c r="AU59" s="194">
        <f>AS59-AT59+1000</f>
        <v>1000</v>
      </c>
      <c r="AV59" s="194" t="str">
        <f t="shared" ref="AV59:AV61" si="89">IF(AO59&lt;&gt;"",AP59*3+AQ59*1,"")</f>
        <v/>
      </c>
      <c r="AW59" s="194" t="str">
        <f>IF(AO59&lt;&gt;"",VLOOKUP(AO59,B4:H40,7,FALSE),"")</f>
        <v/>
      </c>
      <c r="AX59" s="194" t="str">
        <f>IF(AO59&lt;&gt;"",VLOOKUP(AO59,B4:H40,5,FALSE),"")</f>
        <v/>
      </c>
      <c r="AY59" s="194" t="str">
        <f>IF(AO59&lt;&gt;"",VLOOKUP(AO59,B4:J40,9,FALSE),"")</f>
        <v/>
      </c>
      <c r="AZ59" s="194" t="str">
        <f t="shared" ref="AZ59:AZ61" si="90">AV59</f>
        <v/>
      </c>
      <c r="BA59" s="194" t="str">
        <f>IF(AO59&lt;&gt;"",RANK(AZ59,AZ58:AZ61),"")</f>
        <v/>
      </c>
      <c r="BB59" s="194" t="str">
        <f>IF(AO59&lt;&gt;"",SUMPRODUCT((AZ58:AZ61=AZ59)*(AU58:AU61&gt;AU59)),"")</f>
        <v/>
      </c>
      <c r="BC59" s="194" t="str">
        <f>IF(AO59&lt;&gt;"",SUMPRODUCT((AZ58:AZ61=AZ59)*(AU58:AU61=AU59)*(AS58:AS61&gt;AS59)),"")</f>
        <v/>
      </c>
      <c r="BD59" s="194" t="str">
        <f>IF(AO59&lt;&gt;"",SUMPRODUCT((AZ58:AZ61=AZ59)*(AU58:AU61=AU59)*(AS58:AS61=AS59)*(AW58:AW61&gt;AW59)),"")</f>
        <v/>
      </c>
      <c r="BE59" s="194" t="str">
        <f>IF(AO59&lt;&gt;"",SUMPRODUCT((AZ58:AZ61=AZ59)*(AU58:AU61=AU59)*(AS58:AS61=AS59)*(AW58:AW61=AW59)*(AX58:AX61&gt;AX59)),"")</f>
        <v/>
      </c>
      <c r="BF59" s="194" t="str">
        <f>IF(AO59&lt;&gt;"",SUMPRODUCT((AZ58:AZ61=AZ59)*(AU58:AU61=AU59)*(AS58:AS61=AS59)*(AW58:AW61=AW59)*(AX58:AX61=AX59)*(AY58:AY61&gt;AY59)),"")</f>
        <v/>
      </c>
      <c r="BG59" s="194" t="str">
        <f>IF(AO59&lt;&gt;"",SUM(BA59:BF59)+1,"")</f>
        <v/>
      </c>
    </row>
    <row r="60" spans="2:59" x14ac:dyDescent="0.15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 t="str">
        <f>IF(AO20&lt;&gt;"",SUMPRODUCT((AV18:AV21=AV20)*(AU18:AU21=AU20)*(AS18:AS21=AS20)*(AT18:AT21=AT20)),"")</f>
        <v/>
      </c>
      <c r="AO60" s="194" t="str">
        <f t="shared" si="88"/>
        <v/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0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0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0</v>
      </c>
      <c r="AU60" s="194">
        <f>AS60-AT60+1000</f>
        <v>1000</v>
      </c>
      <c r="AV60" s="194" t="str">
        <f t="shared" si="89"/>
        <v/>
      </c>
      <c r="AW60" s="194" t="str">
        <f>IF(AO60&lt;&gt;"",VLOOKUP(AO60,B4:H40,7,FALSE),"")</f>
        <v/>
      </c>
      <c r="AX60" s="194" t="str">
        <f>IF(AO60&lt;&gt;"",VLOOKUP(AO60,B4:H40,5,FALSE),"")</f>
        <v/>
      </c>
      <c r="AY60" s="194" t="str">
        <f>IF(AO60&lt;&gt;"",VLOOKUP(AO60,B4:J40,9,FALSE),"")</f>
        <v/>
      </c>
      <c r="AZ60" s="194" t="str">
        <f t="shared" si="90"/>
        <v/>
      </c>
      <c r="BA60" s="194" t="str">
        <f>IF(AO60&lt;&gt;"",RANK(AZ60,AZ58:AZ61),"")</f>
        <v/>
      </c>
      <c r="BB60" s="194" t="str">
        <f>IF(AO60&lt;&gt;"",SUMPRODUCT((AZ58:AZ61=AZ60)*(AU58:AU61&gt;AU60)),"")</f>
        <v/>
      </c>
      <c r="BC60" s="194" t="str">
        <f>IF(AO60&lt;&gt;"",SUMPRODUCT((AZ58:AZ61=AZ60)*(AU58:AU61=AU60)*(AS58:AS61&gt;AS60)),"")</f>
        <v/>
      </c>
      <c r="BD60" s="194" t="str">
        <f>IF(AO60&lt;&gt;"",SUMPRODUCT((AZ58:AZ61=AZ60)*(AU58:AU61=AU60)*(AS58:AS61=AS60)*(AW58:AW61&gt;AW60)),"")</f>
        <v/>
      </c>
      <c r="BE60" s="194" t="str">
        <f>IF(AO60&lt;&gt;"",SUMPRODUCT((AZ58:AZ61=AZ60)*(AU58:AU61=AU60)*(AS58:AS61=AS60)*(AW58:AW61=AW60)*(AX58:AX61&gt;AX60)),"")</f>
        <v/>
      </c>
      <c r="BF60" s="194" t="str">
        <f>IF(AO60&lt;&gt;"",SUMPRODUCT((AZ58:AZ61=AZ60)*(AU58:AU61=AU60)*(AS58:AS61=AS60)*(AW58:AW61=AW60)*(AX58:AX61=AX60)*(AY58:AY61&gt;AY60)),"")</f>
        <v/>
      </c>
      <c r="BG60" s="194" t="str">
        <f t="shared" ref="BG60:BG61" si="91">IF(AO60&lt;&gt;"",SUM(BA60:BF60)+1,"")</f>
        <v/>
      </c>
    </row>
    <row r="61" spans="2:59" x14ac:dyDescent="0.15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15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15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15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15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15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15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15">
      <c r="I71" s="194">
        <f>SUMPRODUCT((I31:I34=I31)*(H31:H34=H31)*(F31:F34&gt;F31))+1</f>
        <v>1</v>
      </c>
      <c r="T71" s="194">
        <f>IF(U31&lt;&gt;"",SUMPRODUCT((AB31:AB34=AB31)*(AA31:AA34=AA31)*(Y31:Y34=Y31)*(Z31:Z34=Z31)),"")</f>
        <v>2</v>
      </c>
      <c r="U71" s="194" t="str">
        <f>IF(AND(T71&lt;&gt;"",T71&gt;1),U31,"")</f>
        <v>Poland</v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1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2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2</v>
      </c>
      <c r="AA71" s="194">
        <f>Y71-Z71+1000</f>
        <v>1000</v>
      </c>
      <c r="AB71" s="194">
        <f>IF(U71&lt;&gt;"",V71*3+W71*1,"")</f>
        <v>1</v>
      </c>
      <c r="AC71" s="194">
        <f>IF(U71&lt;&gt;"",VLOOKUP(U71,B4:H40,7,FALSE),"")</f>
        <v>1004</v>
      </c>
      <c r="AD71" s="194">
        <f>IF(U71&lt;&gt;"",VLOOKUP(U71,B4:H40,5,FALSE),"")</f>
        <v>7</v>
      </c>
      <c r="AE71" s="194">
        <f>IF(U71&lt;&gt;"",VLOOKUP(U71,B4:J40,9,FALSE),"")</f>
        <v>48</v>
      </c>
      <c r="AF71" s="194">
        <f>AB71</f>
        <v>1</v>
      </c>
      <c r="AG71" s="194">
        <f>IF(U71&lt;&gt;"",RANK(AF71,AF71:AF74),"")</f>
        <v>1</v>
      </c>
      <c r="AH71" s="194">
        <f>IF(U71&lt;&gt;"",SUMPRODUCT((AF71:AF74=AF71)*(AA71:AA74&gt;AA71)),"")</f>
        <v>0</v>
      </c>
      <c r="AI71" s="194">
        <f>IF(U71&lt;&gt;"",SUMPRODUCT((AF71:AF74=AF71)*(AA71:AA74=AA71)*(Y71:Y74&gt;Y71)),"")</f>
        <v>0</v>
      </c>
      <c r="AJ71" s="194">
        <f>IF(U71&lt;&gt;"",SUMPRODUCT((AF71:AF74=AF71)*(AA71:AA74=AA71)*(Y71:Y74=Y71)*(AC71:AC74&gt;AC71)),"")</f>
        <v>1</v>
      </c>
      <c r="AK71" s="194">
        <f>IF(U71&lt;&gt;"",SUMPRODUCT((AF71:AF74=AF71)*(AA71:AA74=AA71)*(Y71:Y74=Y71)*(AC71:AC74=AC71)*(AD71:AD74&gt;AD71)),"")</f>
        <v>0</v>
      </c>
      <c r="AL71" s="194">
        <f>IF(U71&lt;&gt;"",SUMPRODUCT((AF71:AF74=AF71)*(AA71:AA74=AA71)*(Y71:Y74=Y71)*(AC71:AC74=AC71)*(AD71:AD74=AD71)*(AE71:AE74&gt;AE71)),"")</f>
        <v>0</v>
      </c>
      <c r="AM71" s="194">
        <f>IF(U71&lt;&gt;"",SUM(AG71:AL71),"")</f>
        <v>2</v>
      </c>
    </row>
    <row r="72" spans="9:59" x14ac:dyDescent="0.15">
      <c r="I72" s="194">
        <f>SUMPRODUCT((I31:I34=I32)*(H31:H34=H32)*(F31:F34&gt;F32))+1</f>
        <v>1</v>
      </c>
      <c r="T72" s="194">
        <f>IF(U32&lt;&gt;"",SUMPRODUCT((AB31:AB34=AB32)*(AA31:AA34=AA32)*(Y31:Y34=Y32)*(Z31:Z34=Z32)),"")</f>
        <v>2</v>
      </c>
      <c r="U72" s="194" t="str">
        <f t="shared" ref="U72:U74" si="99">IF(AND(T72&lt;&gt;"",T72&gt;1),U32,"")</f>
        <v>Spain</v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1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2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2</v>
      </c>
      <c r="AA72" s="194">
        <f>Y72-Z72+1000</f>
        <v>1000</v>
      </c>
      <c r="AB72" s="194">
        <f t="shared" ref="AB72:AB74" si="100">IF(U72&lt;&gt;"",V72*3+W72*1,"")</f>
        <v>1</v>
      </c>
      <c r="AC72" s="194">
        <f>IF(U72&lt;&gt;"",VLOOKUP(U72,B4:H40,7,FALSE),"")</f>
        <v>1006</v>
      </c>
      <c r="AD72" s="194">
        <f>IF(U72&lt;&gt;"",VLOOKUP(U72,B4:H40,5,FALSE),"")</f>
        <v>8</v>
      </c>
      <c r="AE72" s="194">
        <f>IF(U72&lt;&gt;"",VLOOKUP(U72,B4:J40,9,FALSE),"")</f>
        <v>51</v>
      </c>
      <c r="AF72" s="194">
        <f t="shared" ref="AF72:AF74" si="101">AB72</f>
        <v>1</v>
      </c>
      <c r="AG72" s="194">
        <f>IF(U72&lt;&gt;"",RANK(AF72,AF71:AF74),"")</f>
        <v>1</v>
      </c>
      <c r="AH72" s="194">
        <f>IF(U72&lt;&gt;"",SUMPRODUCT((AF71:AF74=AF72)*(AA71:AA74&gt;AA72)),"")</f>
        <v>0</v>
      </c>
      <c r="AI72" s="194">
        <f>IF(U72&lt;&gt;"",SUMPRODUCT((AF71:AF74=AF72)*(AA71:AA74=AA72)*(Y71:Y74&gt;Y72)),"")</f>
        <v>0</v>
      </c>
      <c r="AJ72" s="194">
        <f>IF(U72&lt;&gt;"",SUMPRODUCT((AF71:AF74=AF72)*(AA71:AA74=AA72)*(Y71:Y74=Y72)*(AC71:AC74&gt;AC72)),"")</f>
        <v>0</v>
      </c>
      <c r="AK72" s="194">
        <f>IF(U72&lt;&gt;"",SUMPRODUCT((AF71:AF74=AF72)*(AA71:AA74=AA72)*(Y71:Y74=Y72)*(AC71:AC74=AC72)*(AD71:AD74&gt;AD72)),"")</f>
        <v>0</v>
      </c>
      <c r="AL72" s="194">
        <f>IF(U72&lt;&gt;"",SUMPRODUCT((AF71:AF74=AF72)*(AA71:AA74=AA72)*(Y71:Y74=Y72)*(AC71:AC74=AC72)*(AD71:AD74=AD72)*(AE71:AE74&gt;AE72)),"")</f>
        <v>0</v>
      </c>
      <c r="AM72" s="194">
        <f>IF(U72&lt;&gt;"",SUM(AG72:AL72),"")</f>
        <v>1</v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15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15">
      <c r="I74" s="194">
        <f>SUMPRODUCT((I31:I34=I34)*(H31:H34=H34)*(F31:F34&gt;F34))+1</f>
        <v>2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15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15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15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15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15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15">
      <c r="C88" s="194" t="str">
        <f>Matches!B49</f>
        <v>Italy</v>
      </c>
    </row>
    <row r="89" spans="3:3" x14ac:dyDescent="0.15">
      <c r="C89" s="194" t="str">
        <f>Matches!B50</f>
        <v>Belgium</v>
      </c>
    </row>
    <row r="90" spans="3:3" x14ac:dyDescent="0.15">
      <c r="C90" s="194" t="str">
        <f>Matches!B51</f>
        <v>Croatia</v>
      </c>
    </row>
    <row r="91" spans="3:3" x14ac:dyDescent="0.15">
      <c r="C91" s="194" t="str">
        <f>Matches!B52</f>
        <v>France</v>
      </c>
    </row>
    <row r="93" spans="3:3" x14ac:dyDescent="0.15">
      <c r="C93" s="194" t="str">
        <f>Matches!B55</f>
        <v>Belgium</v>
      </c>
    </row>
    <row r="94" spans="3:3" x14ac:dyDescent="0.15">
      <c r="C94" s="194" t="str">
        <f>Matches!B56</f>
        <v>Croatia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INTERNAL_USE_ONLY</vt:lpstr>
      <vt:lpstr>Setup | Game Regulation</vt:lpstr>
      <vt:lpstr>Dummy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Microsoft Office User</cp:lastModifiedBy>
  <cp:lastPrinted>2021-06-02T07:28:15Z</cp:lastPrinted>
  <dcterms:created xsi:type="dcterms:W3CDTF">2021-04-26T08:42:41Z</dcterms:created>
  <dcterms:modified xsi:type="dcterms:W3CDTF">2021-06-11T15:50:09Z</dcterms:modified>
</cp:coreProperties>
</file>