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0C553672-2A45-C846-B1EC-F2E203E27F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K62" i="2" l="1"/>
  <c r="AJ62" i="2"/>
  <c r="AK61" i="2"/>
  <c r="AJ61" i="2"/>
  <c r="AK58" i="2"/>
  <c r="AJ58" i="2"/>
  <c r="AJ60" i="2"/>
  <c r="AK60" i="2"/>
  <c r="AK59" i="2"/>
  <c r="AJ59" i="2"/>
  <c r="AK56" i="2"/>
  <c r="AJ56" i="2"/>
  <c r="AJ57" i="2"/>
  <c r="H60" i="2" s="1"/>
  <c r="AK57" i="2"/>
  <c r="M57" i="2" s="1"/>
  <c r="AK55" i="2"/>
  <c r="AJ55" i="2"/>
  <c r="E59" i="2" s="1"/>
  <c r="A22" i="4" s="1"/>
  <c r="AK54" i="2"/>
  <c r="AJ54" i="2"/>
  <c r="H59" i="2" s="1"/>
  <c r="AK53" i="2"/>
  <c r="AJ53" i="2"/>
  <c r="AK52" i="2"/>
  <c r="AJ52" i="2"/>
  <c r="AJ48" i="2"/>
  <c r="AK48" i="2"/>
  <c r="AK49" i="2"/>
  <c r="AJ49" i="2"/>
  <c r="AJ50" i="2"/>
  <c r="AK50" i="2"/>
  <c r="AJ51" i="2"/>
  <c r="AK51" i="2"/>
  <c r="M58" i="2"/>
  <c r="M56" i="2"/>
  <c r="M53" i="2"/>
  <c r="M52" i="2"/>
  <c r="M60" i="2"/>
  <c r="M55" i="2"/>
  <c r="E60" i="2"/>
  <c r="E56" i="2"/>
  <c r="H56" i="2"/>
  <c r="E62" i="2"/>
  <c r="M62" i="2" s="1"/>
  <c r="E61" i="2"/>
  <c r="M61" i="2" s="1"/>
  <c r="H62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M54" i="2" l="1"/>
  <c r="E57" i="2"/>
  <c r="A20" i="4" s="1"/>
  <c r="M50" i="2"/>
  <c r="E58" i="2"/>
  <c r="A21" i="4" s="1"/>
  <c r="M51" i="2"/>
  <c r="H61" i="2"/>
  <c r="M59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A10" i="4" l="1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 l="1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<sst xmlns="http://schemas.openxmlformats.org/spreadsheetml/2006/main" count="574" uniqueCount="121">
  <si>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</si>
  <si>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</si>
  <si>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</si>
  <si>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</si>
  <si>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</si>
  <si>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</si>
  <si>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</si>
  <si>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</si>
  <si>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</si>
  <si>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</si>
  <si>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</si>
  <si>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</si>
  <si>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</si>
  <si>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</si>
  <si>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</si>
  <si>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</si>
  <si>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</si>
  <si>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</si>
  <si>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</si>
  <si>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</si>
  <si>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</si>
  <si>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</si>
  <si>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</si>
  <si>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</si>
  <si>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</si>
  <si>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</si>
  <si>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</si>
  <si>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</si>
  <si>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</si>
  <si>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</si>
  <si>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</si>
  <si>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</si>
  <si>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</si>
  <si>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</si>
  <si>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</si>
  <si>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</si>
  <si>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</si>
  <si>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</si>
  <si>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</si>
  <si>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</si>
  <si>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</si>
  <si>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</si>
  <si>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</si>
  <si>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</si>
  <si>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</si>
  <si>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</si>
  <si>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</si>
  <si>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</si>
  <si>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</si>
  <si>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</si>
  <si>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</si>
  <si>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</si>
  <si>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</si>
  <si>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</si>
  <si>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</si>
  <si>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</si>
  <si>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</si>
  <si>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</si>
  <si>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</si>
  <si>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</si>
  <si>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</si>
  <si>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</si>
  <si>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</si>
  <si>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</si>
  <si>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</si>
  <si>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</si>
  <si>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</si>
  <si>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</si>
  <si>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</si>
  <si>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</si>
  <si>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</si>
  <si>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</si>
  <si>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</si>
  <si>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</si>
  <si>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</si>
  <si>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</si>
  <si>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</si>
  <si>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</si>
  <si>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</si>
  <si>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</si>
  <si>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</si>
  <si>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</si>
  <si>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</si>
  <si>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</si>
  <si>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</si>
  <si>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</si>
  <si>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</si>
  <si>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</si>
  <si>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</si>
  <si>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</si>
  <si>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</si>
  <si>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</si>
  <si>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</si>
  <si>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</si>
  <si>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</si>
  <si>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</si>
  <si>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</si>
  <si>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</si>
  <si>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</si>
  <si>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</si>
  <si>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</si>
  <si>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</si>
  <si>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</si>
  <si>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</si>
  <si>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</si>
  <si>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</si>
  <si>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</si>
  <si>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</si>
  <si>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</si>
  <si>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</si>
  <si>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</si>
  <si>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</si>
  <si>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</si>
  <si>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</si>
  <si>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</si>
  <si>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</si>
  <si>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</si>
  <si>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</si>
  <si>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</si>
  <si>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50 points for the correct Winner</t>
  </si>
  <si>
    <t>Jeremy Spiteri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</si>
</sst>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6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locked="0" hidden="1"/>
    </xf>
    <xf numFmtId="0" fontId="20" fillId="0" borderId="28" xfId="0" applyFont="1" applyBorder="1" applyAlignment="1" applyProtection="1">
      <alignment horizontal="center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topLeftCell="B1" zoomScale="150" zoomScaleNormal="100" workbookViewId="0">
      <pane ySplit="9" topLeftCell="A10" activePane="bottomLeft" state="frozen"/>
      <selection pane="bottomLeft" activeCell="U4" sqref="U4:AC4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79" t="s">
        <v>116</v>
      </c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79"/>
      <c r="AC1" s="279"/>
    </row>
    <row r="2" spans="1:103" ht="15" customHeight="1" x14ac:dyDescent="0.2">
      <c r="B2" s="251"/>
      <c r="C2" s="252"/>
      <c r="D2" s="252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3" t="s">
        <v>115</v>
      </c>
      <c r="V2" s="254"/>
      <c r="W2" s="254"/>
      <c r="X2" s="254"/>
      <c r="Y2" s="254"/>
      <c r="Z2" s="254"/>
      <c r="AA2" s="254"/>
      <c r="AB2" s="254"/>
      <c r="AC2" s="255"/>
    </row>
    <row r="3" spans="1:103" ht="15" customHeight="1" x14ac:dyDescent="0.2">
      <c r="B3" s="252"/>
      <c r="C3" s="252"/>
      <c r="D3" s="252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6"/>
      <c r="V3" s="256"/>
      <c r="W3" s="256"/>
      <c r="X3" s="256"/>
      <c r="Y3" s="256"/>
      <c r="Z3" s="256"/>
      <c r="AA3" s="256"/>
      <c r="AB3" s="256"/>
      <c r="AC3" s="257"/>
    </row>
    <row r="4" spans="1:103" ht="15" customHeight="1" x14ac:dyDescent="0.2">
      <c r="B4" s="252"/>
      <c r="C4" s="252"/>
      <c r="D4" s="252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8" t="s">
        <v>120</v>
      </c>
      <c r="V4" s="258"/>
      <c r="W4" s="258"/>
      <c r="X4" s="258"/>
      <c r="Y4" s="258"/>
      <c r="Z4" s="258"/>
      <c r="AA4" s="258"/>
      <c r="AB4" s="258"/>
      <c r="AC4" s="259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0"/>
      <c r="V5" s="260"/>
      <c r="W5" s="260"/>
      <c r="X5" s="260"/>
      <c r="Y5" s="260"/>
      <c r="Z5" s="260"/>
      <c r="AA5" s="260"/>
      <c r="AB5" s="260"/>
      <c r="AC5" s="261"/>
    </row>
    <row r="6" spans="1:103" x14ac:dyDescent="0.2">
      <c r="B6" s="187"/>
      <c r="C6" s="187"/>
      <c r="D6" s="187"/>
      <c r="E6" s="184" t="s">
        <v>119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7"/>
      <c r="V6" s="277"/>
      <c r="W6" s="277"/>
      <c r="X6" s="277"/>
      <c r="Y6" s="277"/>
      <c r="Z6" s="277"/>
      <c r="AA6" s="277"/>
      <c r="AB6" s="277"/>
      <c r="AC6" s="278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3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2" t="s">
        <v>32</v>
      </c>
      <c r="G9" s="262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0" t="s">
        <v>36</v>
      </c>
      <c r="P10" s="241"/>
      <c r="Q10" s="241"/>
      <c r="R10" s="241"/>
      <c r="S10" s="241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3">
        <v>1</v>
      </c>
      <c r="M11" s="43" t="str">
        <f>IF(F11&lt;&gt;"",IF(F11&gt;G11,E11,IF(F11&lt;G11,H11,"")),"")</f>
        <v>Italy</v>
      </c>
      <c r="N11" s="31"/>
      <c r="O11" s="144">
        <v>1</v>
      </c>
      <c r="P11" s="264" t="str">
        <f>VLOOKUP(1,'Dummy Table'!A4:B8,2,FALSE)</f>
        <v>Italy</v>
      </c>
      <c r="Q11" s="264"/>
      <c r="R11" s="264"/>
      <c r="S11" s="264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30"/>
      <c r="M12" s="52" t="str">
        <f t="shared" ref="M12:M45" si="0">IF(F12&lt;&gt;"",IF(F12&gt;G12,E12,IF(F12&lt;G12,H12,"")),"")</f>
        <v/>
      </c>
      <c r="N12" s="31"/>
      <c r="O12" s="144">
        <v>2</v>
      </c>
      <c r="P12" s="265" t="str">
        <f>VLOOKUP(2,'Dummy Table'!A4:B8,2,FALSE)</f>
        <v>Wales</v>
      </c>
      <c r="Q12" s="265"/>
      <c r="R12" s="265"/>
      <c r="S12" s="265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30"/>
      <c r="M13" s="52" t="str">
        <f t="shared" si="0"/>
        <v>Finland</v>
      </c>
      <c r="N13" s="31"/>
      <c r="O13" s="145">
        <v>3</v>
      </c>
      <c r="P13" s="266" t="str">
        <f>VLOOKUP(3,'Dummy Table'!A4:B8,2,FALSE)</f>
        <v>Switzerland</v>
      </c>
      <c r="Q13" s="266"/>
      <c r="R13" s="266"/>
      <c r="S13" s="266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30"/>
      <c r="M14" s="52" t="str">
        <f t="shared" si="0"/>
        <v>Belgium</v>
      </c>
      <c r="N14" s="31"/>
      <c r="O14" s="146">
        <v>4</v>
      </c>
      <c r="P14" s="245" t="str">
        <f>VLOOKUP(4,'Dummy Table'!A4:B8,2,FALSE)</f>
        <v>Turkey</v>
      </c>
      <c r="Q14" s="245"/>
      <c r="R14" s="245"/>
      <c r="S14" s="245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30"/>
      <c r="M15" s="52" t="str">
        <f t="shared" si="0"/>
        <v>England</v>
      </c>
      <c r="N15" s="31"/>
      <c r="O15" s="240" t="s">
        <v>47</v>
      </c>
      <c r="P15" s="241"/>
      <c r="Q15" s="241"/>
      <c r="R15" s="241"/>
      <c r="S15" s="241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30"/>
      <c r="M16" s="52" t="str">
        <f t="shared" si="0"/>
        <v>Austria</v>
      </c>
      <c r="N16" s="31"/>
      <c r="O16" s="147">
        <v>1</v>
      </c>
      <c r="P16" s="280" t="str">
        <f>VLOOKUP(1,'Dummy Table'!A11:B15,2,FALSE)</f>
        <v>Belgium</v>
      </c>
      <c r="Q16" s="280"/>
      <c r="R16" s="280"/>
      <c r="S16" s="280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30"/>
      <c r="M17" s="52" t="str">
        <f t="shared" si="0"/>
        <v>Netherlands</v>
      </c>
      <c r="N17" s="31"/>
      <c r="O17" s="147">
        <v>2</v>
      </c>
      <c r="P17" s="281" t="str">
        <f>VLOOKUP(2,'Dummy Table'!A11:B15,2,FALSE)</f>
        <v>Denmark</v>
      </c>
      <c r="Q17" s="281"/>
      <c r="R17" s="281"/>
      <c r="S17" s="281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30"/>
      <c r="M18" s="52" t="str">
        <f t="shared" si="0"/>
        <v>Czech Republic</v>
      </c>
      <c r="N18" s="31"/>
      <c r="O18" s="148">
        <v>3</v>
      </c>
      <c r="P18" s="269" t="str">
        <f>VLOOKUP(3,'Dummy Table'!A11:B15,2,FALSE)</f>
        <v>Finland</v>
      </c>
      <c r="Q18" s="269"/>
      <c r="R18" s="269"/>
      <c r="S18" s="269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30"/>
      <c r="M19" s="52" t="str">
        <f t="shared" si="0"/>
        <v>Slovakia</v>
      </c>
      <c r="N19" s="31"/>
      <c r="O19" s="146">
        <v>4</v>
      </c>
      <c r="P19" s="245" t="str">
        <f>VLOOKUP(4,'Dummy Table'!A11:B15,2,FALSE)</f>
        <v>Russia</v>
      </c>
      <c r="Q19" s="245"/>
      <c r="R19" s="245"/>
      <c r="S19" s="245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30"/>
      <c r="M20" s="52" t="str">
        <f t="shared" si="0"/>
        <v/>
      </c>
      <c r="N20" s="31"/>
      <c r="O20" s="240" t="s">
        <v>50</v>
      </c>
      <c r="P20" s="241"/>
      <c r="Q20" s="241"/>
      <c r="R20" s="241"/>
      <c r="S20" s="241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30"/>
      <c r="M21" s="52" t="str">
        <f t="shared" si="0"/>
        <v>Portugal</v>
      </c>
      <c r="N21" s="31"/>
      <c r="O21" s="149">
        <v>1</v>
      </c>
      <c r="P21" s="272" t="str">
        <f>VLOOKUP(1,'Dummy Table'!A18:B22,2,FALSE)</f>
        <v>Netherlands</v>
      </c>
      <c r="Q21" s="272"/>
      <c r="R21" s="272"/>
      <c r="S21" s="272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31"/>
      <c r="M22" s="69" t="str">
        <f t="shared" si="0"/>
        <v>France</v>
      </c>
      <c r="N22" s="31"/>
      <c r="O22" s="149">
        <v>2</v>
      </c>
      <c r="P22" s="267" t="str">
        <f>VLOOKUP(2,'Dummy Table'!A18:B22,2,FALSE)</f>
        <v>Austria</v>
      </c>
      <c r="Q22" s="267"/>
      <c r="R22" s="267"/>
      <c r="S22" s="267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2">
        <v>2</v>
      </c>
      <c r="M23" s="77" t="str">
        <f t="shared" si="0"/>
        <v>Russia</v>
      </c>
      <c r="N23" s="31"/>
      <c r="O23" s="150">
        <v>3</v>
      </c>
      <c r="P23" s="271" t="str">
        <f>VLOOKUP(3,'Dummy Table'!A18:B22,2,FALSE)</f>
        <v>Ukraine</v>
      </c>
      <c r="Q23" s="271"/>
      <c r="R23" s="271"/>
      <c r="S23" s="271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7"/>
      <c r="M24" s="85" t="str">
        <f t="shared" si="0"/>
        <v>Wales</v>
      </c>
      <c r="N24" s="31"/>
      <c r="O24" s="146">
        <v>4</v>
      </c>
      <c r="P24" s="245" t="str">
        <f>VLOOKUP(4,'Dummy Table'!A18:B22,2,FALSE)</f>
        <v>North Macedonia</v>
      </c>
      <c r="Q24" s="245"/>
      <c r="R24" s="245"/>
      <c r="S24" s="245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7"/>
      <c r="M25" s="85" t="str">
        <f t="shared" si="0"/>
        <v>Italy</v>
      </c>
      <c r="N25" s="31"/>
      <c r="O25" s="240" t="s">
        <v>51</v>
      </c>
      <c r="P25" s="241"/>
      <c r="Q25" s="241"/>
      <c r="R25" s="241"/>
      <c r="S25" s="241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7"/>
      <c r="M26" s="85" t="str">
        <f t="shared" si="0"/>
        <v>Ukraine</v>
      </c>
      <c r="N26" s="31"/>
      <c r="O26" s="151">
        <v>1</v>
      </c>
      <c r="P26" s="274" t="str">
        <f>VLOOKUP(1,'Dummy Table'!A25:B29,2,FALSE)</f>
        <v>England</v>
      </c>
      <c r="Q26" s="274"/>
      <c r="R26" s="274"/>
      <c r="S26" s="274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7"/>
      <c r="M27" s="85" t="str">
        <f t="shared" si="0"/>
        <v>Belgium</v>
      </c>
      <c r="N27" s="31"/>
      <c r="O27" s="151">
        <v>2</v>
      </c>
      <c r="P27" s="268" t="str">
        <f>VLOOKUP(2,'Dummy Table'!A25:B29,2,FALSE)</f>
        <v>Croatia</v>
      </c>
      <c r="Q27" s="268"/>
      <c r="R27" s="268"/>
      <c r="S27" s="268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7"/>
      <c r="M28" s="85" t="str">
        <f t="shared" si="0"/>
        <v>Netherlands</v>
      </c>
      <c r="N28" s="31"/>
      <c r="O28" s="152">
        <v>3</v>
      </c>
      <c r="P28" s="273" t="str">
        <f>VLOOKUP(3,'Dummy Table'!A25:B29,2,FALSE)</f>
        <v>Czech Republic</v>
      </c>
      <c r="Q28" s="273"/>
      <c r="R28" s="273"/>
      <c r="S28" s="273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7"/>
      <c r="M29" s="85" t="str">
        <f t="shared" si="0"/>
        <v>Sweden</v>
      </c>
      <c r="N29" s="31"/>
      <c r="O29" s="146">
        <v>4</v>
      </c>
      <c r="P29" s="245" t="str">
        <f>VLOOKUP(4,'Dummy Table'!A25:B29,2,FALSE)</f>
        <v>Scotland</v>
      </c>
      <c r="Q29" s="245"/>
      <c r="R29" s="245"/>
      <c r="S29" s="245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7"/>
      <c r="M30" s="85" t="str">
        <f t="shared" si="0"/>
        <v/>
      </c>
      <c r="N30" s="31"/>
      <c r="O30" s="240" t="s">
        <v>52</v>
      </c>
      <c r="P30" s="241"/>
      <c r="Q30" s="241"/>
      <c r="R30" s="241"/>
      <c r="S30" s="241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7"/>
      <c r="M31" s="85" t="str">
        <f t="shared" si="0"/>
        <v/>
      </c>
      <c r="N31" s="31"/>
      <c r="O31" s="153">
        <v>1</v>
      </c>
      <c r="P31" s="275" t="str">
        <f>VLOOKUP(1,'Dummy Table'!A31:B35,2,FALSE)</f>
        <v>Sweden</v>
      </c>
      <c r="Q31" s="275"/>
      <c r="R31" s="275"/>
      <c r="S31" s="275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7"/>
      <c r="M32" s="85" t="str">
        <f t="shared" si="0"/>
        <v/>
      </c>
      <c r="N32" s="31"/>
      <c r="O32" s="153">
        <v>2</v>
      </c>
      <c r="P32" s="270" t="str">
        <f>VLOOKUP(2,'Dummy Table'!A31:B35,2,FALSE)</f>
        <v>Spain</v>
      </c>
      <c r="Q32" s="270"/>
      <c r="R32" s="270"/>
      <c r="S32" s="270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7"/>
      <c r="M33" s="85" t="str">
        <f t="shared" si="0"/>
        <v>Germany</v>
      </c>
      <c r="N33" s="31"/>
      <c r="O33" s="154">
        <v>3</v>
      </c>
      <c r="P33" s="276" t="str">
        <f>VLOOKUP(3,'Dummy Table'!A31:B35,2,FALSE)</f>
        <v>Slovakia</v>
      </c>
      <c r="Q33" s="276"/>
      <c r="R33" s="276"/>
      <c r="S33" s="276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3"/>
      <c r="M34" s="101" t="str">
        <f t="shared" si="0"/>
        <v/>
      </c>
      <c r="N34" s="31"/>
      <c r="O34" s="146">
        <v>4</v>
      </c>
      <c r="P34" s="245" t="str">
        <f>VLOOKUP(4,'Dummy Table'!A31:B35,2,FALSE)</f>
        <v>Poland</v>
      </c>
      <c r="Q34" s="245"/>
      <c r="R34" s="245"/>
      <c r="S34" s="245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9">
        <v>3</v>
      </c>
      <c r="M35" s="102" t="str">
        <f t="shared" si="0"/>
        <v>Switzerland</v>
      </c>
      <c r="N35" s="31"/>
      <c r="O35" s="240" t="s">
        <v>53</v>
      </c>
      <c r="P35" s="241"/>
      <c r="Q35" s="241"/>
      <c r="R35" s="241"/>
      <c r="S35" s="241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30"/>
      <c r="M36" s="52" t="str">
        <f t="shared" si="0"/>
        <v>Italy</v>
      </c>
      <c r="N36" s="31"/>
      <c r="O36" s="155">
        <v>1</v>
      </c>
      <c r="P36" s="242" t="str">
        <f>VLOOKUP(1,'Dummy Table'!A37:B41,2,FALSE)</f>
        <v>France</v>
      </c>
      <c r="Q36" s="242"/>
      <c r="R36" s="242"/>
      <c r="S36" s="24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30"/>
      <c r="M37" s="52" t="str">
        <f t="shared" si="0"/>
        <v>Netherlands</v>
      </c>
      <c r="N37" s="31"/>
      <c r="O37" s="155">
        <v>2</v>
      </c>
      <c r="P37" s="243" t="str">
        <f>VLOOKUP(2,'Dummy Table'!A37:B41,2,FALSE)</f>
        <v>Germany</v>
      </c>
      <c r="Q37" s="243"/>
      <c r="R37" s="243"/>
      <c r="S37" s="24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30"/>
      <c r="M38" s="52" t="str">
        <f t="shared" si="0"/>
        <v>Austria</v>
      </c>
      <c r="N38" s="31"/>
      <c r="O38" s="156">
        <v>3</v>
      </c>
      <c r="P38" s="244" t="str">
        <f>VLOOKUP(3,'Dummy Table'!A37:B41,2,FALSE)</f>
        <v>Portugal</v>
      </c>
      <c r="Q38" s="244"/>
      <c r="R38" s="244"/>
      <c r="S38" s="24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30"/>
      <c r="M39" s="52" t="str">
        <f t="shared" si="0"/>
        <v>Denmark</v>
      </c>
      <c r="N39" s="31"/>
      <c r="O39" s="146">
        <v>4</v>
      </c>
      <c r="P39" s="245" t="str">
        <f>VLOOKUP(4,'Dummy Table'!A37:B41,2,FALSE)</f>
        <v>Hungary</v>
      </c>
      <c r="Q39" s="245"/>
      <c r="R39" s="245"/>
      <c r="S39" s="245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30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30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30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30"/>
      <c r="M43" s="52" t="str">
        <f t="shared" si="0"/>
        <v>Sweden</v>
      </c>
      <c r="N43" s="31"/>
      <c r="O43" s="163">
        <v>1</v>
      </c>
      <c r="P43" s="234" t="str">
        <f>INDEX('Dummy Table'!DH3:DH8,MATCH(Matches!O43,'Dummy Table'!DU3:DU8,0),0)</f>
        <v>Portugal</v>
      </c>
      <c r="Q43" s="234"/>
      <c r="R43" s="234"/>
      <c r="S43" s="234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30"/>
      <c r="M44" s="52" t="str">
        <f t="shared" si="0"/>
        <v>Spain</v>
      </c>
      <c r="N44" s="31"/>
      <c r="O44" s="163">
        <v>2</v>
      </c>
      <c r="P44" s="234" t="str">
        <f>INDEX('Dummy Table'!DH3:DH8,MATCH(Matches!O44,'Dummy Table'!DU3:DU8,0),0)</f>
        <v>Czech Republic</v>
      </c>
      <c r="Q44" s="234"/>
      <c r="R44" s="234"/>
      <c r="S44" s="234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30"/>
      <c r="M45" s="52" t="str">
        <f t="shared" si="0"/>
        <v/>
      </c>
      <c r="N45" s="31"/>
      <c r="O45" s="163">
        <v>3</v>
      </c>
      <c r="P45" s="234" t="str">
        <f>INDEX('Dummy Table'!DH3:DH8,MATCH(Matches!O45,'Dummy Table'!DU3:DU8,0),0)</f>
        <v>Switzerland</v>
      </c>
      <c r="Q45" s="234"/>
      <c r="R45" s="234"/>
      <c r="S45" s="234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9"/>
      <c r="M46" s="118" t="str">
        <f>IF(F46&lt;&gt;"",IF(F46&gt;G46,E46,IF(F46&lt;G46,H46,"")),"")</f>
        <v/>
      </c>
      <c r="N46" s="31"/>
      <c r="O46" s="163">
        <v>4</v>
      </c>
      <c r="P46" s="234" t="str">
        <f>INDEX('Dummy Table'!DH3:DH8,MATCH(Matches!O46,'Dummy Table'!DU3:DU8,0),0)</f>
        <v>Ukraine</v>
      </c>
      <c r="Q46" s="234"/>
      <c r="R46" s="234"/>
      <c r="S46" s="234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5" t="str">
        <f>INDEX('Dummy Table'!DH3:DH8,MATCH(Matches!O47,'Dummy Table'!DU3:DU8,0),0)</f>
        <v>Finland</v>
      </c>
      <c r="Q47" s="235"/>
      <c r="R47" s="235"/>
      <c r="S47" s="235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>
        <v>0</v>
      </c>
      <c r="H48" s="75" t="str">
        <f>IF(SUM(T16:T19)=12,P17,"Group B Runner Up")</f>
        <v>Denmark</v>
      </c>
      <c r="I48" s="72"/>
      <c r="J48" s="72"/>
      <c r="K48" s="76"/>
      <c r="L48" s="236">
        <v>4</v>
      </c>
      <c r="M48" s="122" t="str">
        <f t="shared" ref="M48:M50" si="7">IF(AND(F48&lt;&gt;"",G48&lt;&gt;""),IF(AH48+AJ48&gt;AI48+AK48,E48,IF(AH48+AJ48&lt;AI48+AK48,H48,"")),"")</f>
        <v>Wales</v>
      </c>
      <c r="N48" s="31"/>
      <c r="O48" s="167">
        <v>6</v>
      </c>
      <c r="P48" s="238" t="str">
        <f>INDEX('Dummy Table'!DH3:DH8,MATCH(Matches!O48,'Dummy Table'!DU3:DU8,0),0)</f>
        <v>Slovakia</v>
      </c>
      <c r="Q48" s="238"/>
      <c r="R48" s="238"/>
      <c r="S48" s="238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1</v>
      </c>
      <c r="AI48" s="16">
        <f>VALUE(SUBSTITUTE(G48,"*",""))</f>
        <v>0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7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2</v>
      </c>
      <c r="G50" s="206">
        <v>1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7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2</v>
      </c>
      <c r="AI50" s="16">
        <f t="shared" si="9"/>
        <v>1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3</v>
      </c>
      <c r="G51" s="206">
        <v>2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7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3</v>
      </c>
      <c r="AI51" s="16">
        <f t="shared" si="9"/>
        <v>2</v>
      </c>
      <c r="AJ51" s="16">
        <f t="shared" si="10"/>
        <v>0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1</v>
      </c>
      <c r="G52" s="206">
        <v>3</v>
      </c>
      <c r="H52" s="197" t="str">
        <f>IF(SUM(T31:T34)=12,P32,"Group E Runner Up")</f>
        <v>Spain</v>
      </c>
      <c r="I52" s="198"/>
      <c r="J52" s="198"/>
      <c r="K52" s="124"/>
      <c r="L52" s="237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1</v>
      </c>
      <c r="AI52" s="16">
        <f t="shared" si="9"/>
        <v>3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2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7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2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1</v>
      </c>
      <c r="G54" s="206">
        <v>3</v>
      </c>
      <c r="H54" s="197" t="str">
        <f>IF(SUM(T36:T39)=12,P37,"Group F Runner Up")</f>
        <v>Germany</v>
      </c>
      <c r="I54" s="198"/>
      <c r="J54" s="198"/>
      <c r="K54" s="124"/>
      <c r="L54" s="237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1</v>
      </c>
      <c r="AI54" s="16">
        <f t="shared" si="9"/>
        <v>3</v>
      </c>
      <c r="AJ54" s="16">
        <f t="shared" si="10"/>
        <v>0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1</v>
      </c>
      <c r="G55" s="207">
        <v>0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3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1</v>
      </c>
      <c r="AI55" s="16">
        <f t="shared" si="9"/>
        <v>0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1</v>
      </c>
      <c r="G56" s="205">
        <v>0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29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1</v>
      </c>
      <c r="AI56" s="16">
        <f t="shared" si="9"/>
        <v>0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0</v>
      </c>
      <c r="G57" s="206">
        <v>1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30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0</v>
      </c>
      <c r="AI57" s="16">
        <f t="shared" si="9"/>
        <v>1</v>
      </c>
      <c r="AJ57" s="16">
        <f t="shared" si="10"/>
        <v>0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1</v>
      </c>
      <c r="H58" s="50" t="str">
        <f>IF(AND(F48&lt;&gt;"",G48&lt;&gt;""),IF((AH48+AJ48)&gt;(AI48+AK48),E48,IF((AH48+AJ48)&lt;(AI48+AK48),H48,"Match 37 Winner")),"Match 37 Winner")</f>
        <v>Wales</v>
      </c>
      <c r="I58" s="128"/>
      <c r="J58" s="128"/>
      <c r="K58" s="129"/>
      <c r="L58" s="230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1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0</v>
      </c>
      <c r="G59" s="207">
        <v>2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31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0</v>
      </c>
      <c r="AI59" s="16">
        <f t="shared" si="9"/>
        <v>2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1</v>
      </c>
      <c r="G60" s="205">
        <v>2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32">
        <v>6</v>
      </c>
      <c r="M60" s="122" t="str">
        <f t="shared" si="12"/>
        <v>Italy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1</v>
      </c>
      <c r="AI60" s="16">
        <f t="shared" si="9"/>
        <v>2</v>
      </c>
      <c r="AJ60" s="16">
        <f t="shared" si="10"/>
        <v>0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0</v>
      </c>
      <c r="G61" s="207">
        <v>1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33"/>
      <c r="M61" s="122" t="str">
        <f t="shared" si="12"/>
        <v>Germany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0</v>
      </c>
      <c r="AI61" s="16">
        <f t="shared" si="9"/>
        <v>1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Italy</v>
      </c>
      <c r="F62" s="208">
        <v>3</v>
      </c>
      <c r="G62" s="208">
        <v>1</v>
      </c>
      <c r="H62" s="139" t="str">
        <f>IF(AND(F61&lt;&gt;"",G61&lt;&gt;""),IF((AH61+AJ61)&gt;(AI61+AK61),E61,IF((AH61+AJ61)&lt;(AI61+AK61),H61,"Match 50 Winner")),"Match 50 Winner")</f>
        <v>Germany</v>
      </c>
      <c r="I62" s="136"/>
      <c r="J62" s="136"/>
      <c r="K62" s="140"/>
      <c r="L62" s="141">
        <v>7</v>
      </c>
      <c r="M62" s="122" t="str">
        <f t="shared" si="12"/>
        <v>Italy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3</v>
      </c>
      <c r="AI62" s="13">
        <f t="shared" si="9"/>
        <v>1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46" t="s">
        <v>110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8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49" t="str">
        <f>IF(F62&lt;&gt;"",IF(F62&gt;G62,E62,IF(F62&lt;G62,H62,"")),"")</f>
        <v>Italy</v>
      </c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4" t="s">
        <v>55</v>
      </c>
      <c r="B1" s="284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>
        <f>Matches!F50</f>
        <v>2</v>
      </c>
    </row>
    <row r="5" spans="1:2" x14ac:dyDescent="0.2">
      <c r="A5" s="210" t="str">
        <f>Matches!E51</f>
        <v>Belgium</v>
      </c>
      <c r="B5" s="210">
        <f>Matches!F51</f>
        <v>3</v>
      </c>
    </row>
    <row r="6" spans="1:2" x14ac:dyDescent="0.2">
      <c r="A6" s="210" t="str">
        <f>Matches!E52</f>
        <v>Croatia</v>
      </c>
      <c r="B6" s="210">
        <f>Matches!F52</f>
        <v>1</v>
      </c>
    </row>
    <row r="7" spans="1:2" x14ac:dyDescent="0.2">
      <c r="A7" s="210" t="str">
        <f>Matches!E53</f>
        <v>France</v>
      </c>
      <c r="B7" s="210">
        <f>Matches!F53</f>
        <v>2</v>
      </c>
    </row>
    <row r="8" spans="1:2" x14ac:dyDescent="0.2">
      <c r="A8" s="210" t="str">
        <f>Matches!E54</f>
        <v>England</v>
      </c>
      <c r="B8" s="210">
        <f>Matches!F54</f>
        <v>1</v>
      </c>
    </row>
    <row r="9" spans="1:2" x14ac:dyDescent="0.2">
      <c r="A9" s="210" t="str">
        <f>Matches!E55</f>
        <v>Sweden</v>
      </c>
      <c r="B9" s="210">
        <f>Matches!F55</f>
        <v>1</v>
      </c>
    </row>
    <row r="10" spans="1:2" x14ac:dyDescent="0.2">
      <c r="A10" s="210" t="str">
        <f>Matches!H48</f>
        <v>Denmark</v>
      </c>
      <c r="B10" s="210">
        <f>Matches!G48</f>
        <v>0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1</v>
      </c>
    </row>
    <row r="13" spans="1:2" x14ac:dyDescent="0.2">
      <c r="A13" s="210" t="str">
        <f>Matches!H51</f>
        <v>Portugal</v>
      </c>
      <c r="B13" s="210">
        <f>Matches!G51</f>
        <v>2</v>
      </c>
    </row>
    <row r="14" spans="1:2" x14ac:dyDescent="0.2">
      <c r="A14" s="210" t="str">
        <f>Matches!H52</f>
        <v>Spain</v>
      </c>
      <c r="B14" s="210">
        <f>Matches!G52</f>
        <v>3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>
        <f>Matches!G54</f>
        <v>3</v>
      </c>
    </row>
    <row r="17" spans="1:2" x14ac:dyDescent="0.2">
      <c r="A17" s="210" t="str">
        <f>Matches!H55</f>
        <v>Ukraine</v>
      </c>
      <c r="B17" s="210">
        <f>Matches!G55</f>
        <v>0</v>
      </c>
    </row>
    <row r="18" spans="1:2" x14ac:dyDescent="0.2">
      <c r="A18" s="284" t="s">
        <v>56</v>
      </c>
      <c r="B18" s="284"/>
    </row>
    <row r="19" spans="1:2" x14ac:dyDescent="0.2">
      <c r="A19" s="210" t="str">
        <f>Matches!E56</f>
        <v>France</v>
      </c>
      <c r="B19" s="210">
        <f>Matches!F56</f>
        <v>1</v>
      </c>
    </row>
    <row r="20" spans="1:2" x14ac:dyDescent="0.2">
      <c r="A20" s="210" t="str">
        <f>Matches!E57</f>
        <v>Belgium</v>
      </c>
      <c r="B20" s="210">
        <f>Matches!F57</f>
        <v>0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0</v>
      </c>
    </row>
    <row r="23" spans="1:2" x14ac:dyDescent="0.2">
      <c r="A23" s="210" t="str">
        <f>Matches!H56</f>
        <v>Spain</v>
      </c>
      <c r="B23" s="210">
        <f>Matches!G56</f>
        <v>0</v>
      </c>
    </row>
    <row r="24" spans="1:2" x14ac:dyDescent="0.2">
      <c r="A24" s="210" t="str">
        <f>Matches!H57</f>
        <v>Italy</v>
      </c>
      <c r="B24" s="210">
        <f>Matches!G57</f>
        <v>1</v>
      </c>
    </row>
    <row r="25" spans="1:2" x14ac:dyDescent="0.2">
      <c r="A25" s="210" t="str">
        <f>Matches!H58</f>
        <v>Wales</v>
      </c>
      <c r="B25" s="210">
        <f>Matches!G58</f>
        <v>1</v>
      </c>
    </row>
    <row r="26" spans="1:2" x14ac:dyDescent="0.2">
      <c r="A26" s="210" t="str">
        <f>Matches!H59</f>
        <v>Germany</v>
      </c>
      <c r="B26" s="210">
        <f>Matches!G59</f>
        <v>2</v>
      </c>
    </row>
    <row r="27" spans="1:2" x14ac:dyDescent="0.2">
      <c r="A27" s="284" t="s">
        <v>57</v>
      </c>
      <c r="B27" s="284"/>
    </row>
    <row r="28" spans="1:2" x14ac:dyDescent="0.2">
      <c r="A28" s="210" t="str">
        <f>Matches!E60</f>
        <v>France</v>
      </c>
      <c r="B28" s="210">
        <f>Matches!F60</f>
        <v>1</v>
      </c>
    </row>
    <row r="29" spans="1:2" x14ac:dyDescent="0.2">
      <c r="A29" s="210" t="str">
        <f>Matches!E61</f>
        <v>Netherlands</v>
      </c>
      <c r="B29" s="210">
        <f>Matches!F61</f>
        <v>0</v>
      </c>
    </row>
    <row r="30" spans="1:2" x14ac:dyDescent="0.2">
      <c r="A30" s="210" t="str">
        <f>Matches!H60</f>
        <v>Italy</v>
      </c>
      <c r="B30" s="210">
        <f>Matches!G60</f>
        <v>2</v>
      </c>
    </row>
    <row r="31" spans="1:2" x14ac:dyDescent="0.2">
      <c r="A31" s="210" t="str">
        <f>Matches!H61</f>
        <v>Germany</v>
      </c>
      <c r="B31" s="210">
        <f>Matches!G61</f>
        <v>1</v>
      </c>
    </row>
    <row r="32" spans="1:2" x14ac:dyDescent="0.2">
      <c r="A32" s="284" t="s">
        <v>41</v>
      </c>
      <c r="B32" s="284"/>
    </row>
    <row r="33" spans="1:2" x14ac:dyDescent="0.2">
      <c r="A33" s="210" t="str">
        <f>Matches!E62</f>
        <v>Italy</v>
      </c>
      <c r="B33" s="210">
        <f>Matches!F62</f>
        <v>3</v>
      </c>
    </row>
    <row r="34" spans="1:2" x14ac:dyDescent="0.2">
      <c r="A34" s="210" t="str">
        <f>Matches!H62</f>
        <v>Germany</v>
      </c>
      <c r="B34" s="210">
        <f>Matches!G62</f>
        <v>1</v>
      </c>
    </row>
    <row r="35" spans="1:2" x14ac:dyDescent="0.2">
      <c r="A35" s="284" t="s">
        <v>110</v>
      </c>
      <c r="B35" s="284"/>
    </row>
    <row r="36" spans="1:2" x14ac:dyDescent="0.2">
      <c r="A36" s="210" t="str">
        <f>Matches!B64</f>
        <v>Italy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5"/>
      <c r="G13" s="285"/>
      <c r="H13" s="285"/>
      <c r="I13" s="285"/>
      <c r="J13" s="285"/>
      <c r="K13" s="285"/>
      <c r="L13" s="285"/>
      <c r="M13" s="285"/>
      <c r="N13" s="285"/>
      <c r="O13" s="285"/>
      <c r="P13" s="285"/>
    </row>
    <row r="14" spans="1:16" ht="15" customHeight="1" x14ac:dyDescent="0.2">
      <c r="B14" s="9">
        <v>10</v>
      </c>
      <c r="C14" s="20" t="s">
        <v>12</v>
      </c>
      <c r="E14" s="12"/>
      <c r="F14" s="285"/>
      <c r="G14" s="285"/>
      <c r="H14" s="285"/>
      <c r="I14" s="285"/>
      <c r="J14" s="285"/>
      <c r="K14" s="285"/>
      <c r="L14" s="285"/>
      <c r="M14" s="285"/>
      <c r="N14" s="285"/>
      <c r="O14" s="285"/>
      <c r="P14" s="285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5"/>
      <c r="G21" s="285"/>
      <c r="H21" s="285"/>
      <c r="I21" s="285"/>
      <c r="J21" s="285"/>
      <c r="K21" s="285"/>
      <c r="L21" s="285"/>
      <c r="M21" s="285"/>
      <c r="N21" s="285"/>
      <c r="O21" s="285"/>
      <c r="P21" s="285"/>
    </row>
    <row r="22" spans="2:16" ht="15" customHeight="1" x14ac:dyDescent="0.2">
      <c r="B22" s="9">
        <v>18</v>
      </c>
      <c r="C22" s="20" t="s">
        <v>20</v>
      </c>
      <c r="E22" s="12"/>
      <c r="F22" s="285"/>
      <c r="G22" s="285"/>
      <c r="H22" s="285"/>
      <c r="I22" s="285"/>
      <c r="J22" s="285"/>
      <c r="K22" s="285"/>
      <c r="L22" s="285"/>
      <c r="M22" s="285"/>
      <c r="N22" s="285"/>
      <c r="O22" s="285"/>
      <c r="P22" s="285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2021-06-26T13:43:04Z</dcterms:modified>
</cp:coreProperties>
</file>