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iver\Dropbox\Outbreak paper\Datasets\1. Data with practical solutions\Final datasets\"/>
    </mc:Choice>
  </mc:AlternateContent>
  <bookViews>
    <workbookView xWindow="9600" yWindow="5085" windowWidth="28800" windowHeight="16545" tabRatio="500" firstSheet="4" activeTab="4"/>
  </bookViews>
  <sheets>
    <sheet name="Outbreak dataset" sheetId="1" r:id="rId1"/>
    <sheet name="Q1 Outbreak time series" sheetId="2" r:id="rId2"/>
    <sheet name="Q2 &amp; Q3 Reproductive numbers" sheetId="11" r:id="rId3"/>
    <sheet name="Q4 Cumulative attack rate" sheetId="12" r:id="rId4"/>
    <sheet name="Q5 &amp; Q6 Latent Period " sheetId="6" r:id="rId5"/>
    <sheet name="Q7 &amp; Q8 Incubation Period" sheetId="7" r:id="rId6"/>
    <sheet name="Q9 &amp; Q10 Infectious Period " sheetId="8" r:id="rId7"/>
    <sheet name="Q11 &amp; Q12 Generation time " sheetId="9" r:id="rId8"/>
    <sheet name="Q13 -Q19" sheetId="14" r:id="rId9"/>
  </sheets>
  <definedNames>
    <definedName name="_xlnm._FilterDatabase" localSheetId="0" hidden="1">'Outbreak dataset'!$A$2:$AJ$132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4" l="1"/>
  <c r="F3" i="14"/>
  <c r="E3" i="14"/>
  <c r="D3" i="14"/>
  <c r="C3" i="14"/>
  <c r="I6" i="1"/>
  <c r="S6" i="1"/>
  <c r="I7" i="1"/>
  <c r="S7" i="1"/>
  <c r="S8" i="1"/>
  <c r="I9" i="1"/>
  <c r="S9" i="1"/>
  <c r="I3" i="1"/>
  <c r="S3" i="1"/>
  <c r="I4" i="1"/>
  <c r="S4" i="1"/>
  <c r="I5" i="1"/>
  <c r="S5" i="1"/>
  <c r="I10" i="1"/>
  <c r="S10" i="1"/>
  <c r="I11" i="1"/>
  <c r="S11" i="1"/>
  <c r="I12" i="1"/>
  <c r="S12" i="1"/>
  <c r="S13" i="1"/>
  <c r="I14" i="1"/>
  <c r="S14" i="1"/>
  <c r="I15" i="1"/>
  <c r="S15" i="1"/>
  <c r="I16" i="1"/>
  <c r="S16" i="1"/>
  <c r="I17" i="1"/>
  <c r="S17" i="1"/>
  <c r="I18" i="1"/>
  <c r="S18" i="1"/>
  <c r="I19" i="1"/>
  <c r="S19" i="1"/>
  <c r="I20" i="1"/>
  <c r="S20" i="1"/>
  <c r="I21" i="1"/>
  <c r="S21" i="1"/>
  <c r="I22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C5" i="1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C3" i="12"/>
  <c r="A13" i="11"/>
  <c r="F4" i="1"/>
  <c r="E13" i="11"/>
  <c r="A14" i="11"/>
  <c r="F5" i="1"/>
  <c r="E14" i="11"/>
  <c r="A15" i="11"/>
  <c r="F6" i="1"/>
  <c r="E15" i="11"/>
  <c r="A16" i="11"/>
  <c r="F7" i="1"/>
  <c r="E16" i="11"/>
  <c r="A17" i="11"/>
  <c r="F9" i="1"/>
  <c r="E17" i="11"/>
  <c r="A18" i="11"/>
  <c r="F10" i="1"/>
  <c r="E18" i="11"/>
  <c r="A19" i="11"/>
  <c r="F11" i="1"/>
  <c r="E19" i="11"/>
  <c r="A20" i="11"/>
  <c r="F12" i="1"/>
  <c r="E20" i="11"/>
  <c r="A21" i="11"/>
  <c r="F14" i="1"/>
  <c r="E21" i="11"/>
  <c r="A22" i="11"/>
  <c r="F15" i="1"/>
  <c r="E22" i="11"/>
  <c r="A23" i="11"/>
  <c r="F16" i="1"/>
  <c r="E23" i="11"/>
  <c r="A24" i="11"/>
  <c r="F17" i="1"/>
  <c r="E24" i="11"/>
  <c r="A25" i="11"/>
  <c r="F18" i="1"/>
  <c r="E25" i="11"/>
  <c r="A26" i="11"/>
  <c r="F19" i="1"/>
  <c r="N19" i="1"/>
  <c r="E26" i="11"/>
  <c r="A27" i="11"/>
  <c r="F20" i="1"/>
  <c r="F21" i="1"/>
  <c r="N20" i="1"/>
  <c r="E27" i="11"/>
  <c r="A28" i="11"/>
  <c r="N21" i="1"/>
  <c r="E28" i="11"/>
  <c r="A29" i="11"/>
  <c r="F22" i="1"/>
  <c r="N22" i="1"/>
  <c r="E29" i="11"/>
  <c r="A30" i="11"/>
  <c r="E30" i="11"/>
  <c r="A31" i="11"/>
  <c r="E31" i="11"/>
  <c r="A32" i="11"/>
  <c r="E32" i="11"/>
  <c r="A33" i="11"/>
  <c r="E33" i="11"/>
  <c r="A34" i="11"/>
  <c r="E34" i="11"/>
  <c r="A35" i="11"/>
  <c r="E35" i="11"/>
  <c r="A36" i="11"/>
  <c r="E36" i="11"/>
  <c r="A37" i="11"/>
  <c r="E37" i="11"/>
  <c r="A38" i="11"/>
  <c r="E38" i="11"/>
  <c r="A39" i="11"/>
  <c r="E39" i="11"/>
  <c r="A40" i="11"/>
  <c r="E40" i="11"/>
  <c r="A41" i="11"/>
  <c r="E41" i="11"/>
  <c r="A42" i="11"/>
  <c r="E42" i="11"/>
  <c r="A43" i="11"/>
  <c r="E43" i="11"/>
  <c r="A44" i="11"/>
  <c r="E44" i="11"/>
  <c r="A45" i="11"/>
  <c r="E45" i="11"/>
  <c r="A46" i="11"/>
  <c r="E46" i="11"/>
  <c r="A47" i="11"/>
  <c r="E47" i="11"/>
  <c r="A48" i="11"/>
  <c r="E48" i="11"/>
  <c r="A49" i="11"/>
  <c r="E49" i="11"/>
  <c r="A50" i="11"/>
  <c r="E50" i="11"/>
  <c r="A51" i="11"/>
  <c r="E51" i="11"/>
  <c r="A52" i="11"/>
  <c r="E52" i="11"/>
  <c r="A53" i="11"/>
  <c r="E53" i="11"/>
  <c r="A54" i="11"/>
  <c r="E54" i="11"/>
  <c r="A55" i="11"/>
  <c r="E55" i="11"/>
  <c r="A56" i="11"/>
  <c r="E56" i="11"/>
  <c r="A57" i="11"/>
  <c r="E57" i="11"/>
  <c r="A58" i="11"/>
  <c r="E58" i="11"/>
  <c r="A59" i="11"/>
  <c r="E59" i="11"/>
  <c r="A60" i="11"/>
  <c r="E60" i="11"/>
  <c r="A61" i="11"/>
  <c r="E61" i="11"/>
  <c r="A62" i="11"/>
  <c r="E62" i="11"/>
  <c r="A63" i="11"/>
  <c r="E63" i="11"/>
  <c r="A64" i="11"/>
  <c r="E64" i="11"/>
  <c r="A65" i="11"/>
  <c r="E65" i="11"/>
  <c r="A66" i="11"/>
  <c r="E66" i="11"/>
  <c r="A67" i="11"/>
  <c r="E67" i="11"/>
  <c r="A68" i="11"/>
  <c r="E68" i="11"/>
  <c r="A69" i="11"/>
  <c r="E69" i="11"/>
  <c r="A70" i="11"/>
  <c r="E70" i="11"/>
  <c r="A71" i="11"/>
  <c r="E71" i="11"/>
  <c r="F3" i="1"/>
  <c r="E12" i="11"/>
  <c r="D13" i="11"/>
  <c r="D14" i="11"/>
  <c r="D15" i="11"/>
  <c r="D16" i="11"/>
  <c r="D17" i="11"/>
  <c r="D18" i="11"/>
  <c r="D19" i="11"/>
  <c r="D20" i="11"/>
  <c r="D21" i="11"/>
  <c r="D22" i="11"/>
  <c r="D23" i="11"/>
  <c r="N17" i="1"/>
  <c r="D24" i="11"/>
  <c r="N18" i="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12" i="11"/>
  <c r="C13" i="11"/>
  <c r="C14" i="11"/>
  <c r="C15" i="11"/>
  <c r="C16" i="11"/>
  <c r="C17" i="11"/>
  <c r="C18" i="11"/>
  <c r="C19" i="11"/>
  <c r="C20" i="11"/>
  <c r="C21" i="11"/>
  <c r="N15" i="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12" i="11"/>
  <c r="B13" i="11"/>
  <c r="B14" i="11"/>
  <c r="B15" i="11"/>
  <c r="B16" i="11"/>
  <c r="B17" i="11"/>
  <c r="B18" i="11"/>
  <c r="B19" i="11"/>
  <c r="N12" i="1"/>
  <c r="B20" i="11"/>
  <c r="N14" i="1"/>
  <c r="B21" i="11"/>
  <c r="B22" i="11"/>
  <c r="N16" i="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12" i="11"/>
  <c r="C4" i="12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Z4" i="1"/>
  <c r="Z5" i="1"/>
  <c r="Z6" i="1"/>
  <c r="Z7" i="1"/>
  <c r="F8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3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I13" i="1"/>
  <c r="I8" i="1"/>
  <c r="A4" i="11" a="1"/>
  <c r="A4" i="11"/>
  <c r="A5" i="11" a="1"/>
  <c r="A5" i="11"/>
  <c r="A3" i="11" a="1"/>
  <c r="A3" i="11"/>
  <c r="N5" i="1"/>
  <c r="B5" i="11"/>
  <c r="N4" i="1"/>
  <c r="B4" i="11"/>
  <c r="N3" i="1"/>
  <c r="B3" i="11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P3" i="2"/>
  <c r="O3" i="2"/>
  <c r="N3" i="2"/>
  <c r="M3" i="2"/>
  <c r="L3" i="2"/>
  <c r="K3" i="2"/>
  <c r="I3" i="2"/>
  <c r="J3" i="2"/>
  <c r="H3" i="2"/>
  <c r="G3" i="2"/>
  <c r="F3" i="2"/>
  <c r="E3" i="2"/>
  <c r="D3" i="2"/>
  <c r="C3" i="2"/>
  <c r="B3" i="2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3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13" i="1"/>
  <c r="N11" i="1"/>
  <c r="N10" i="1"/>
  <c r="N9" i="1"/>
  <c r="N8" i="1"/>
  <c r="N7" i="1"/>
  <c r="N6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P3" i="1" a="1"/>
  <c r="P3" i="1"/>
  <c r="V7" i="1"/>
  <c r="V8" i="1"/>
  <c r="V13" i="1"/>
  <c r="V19" i="1"/>
  <c r="V24" i="1"/>
  <c r="Q26" i="1" a="1"/>
  <c r="Q26" i="1"/>
  <c r="V26" i="1"/>
  <c r="V28" i="1"/>
  <c r="Q29" i="1" a="1"/>
  <c r="Q29" i="1"/>
  <c r="T29" i="1"/>
  <c r="V30" i="1"/>
  <c r="V31" i="1"/>
  <c r="V32" i="1"/>
  <c r="V35" i="1"/>
  <c r="V36" i="1"/>
  <c r="V38" i="1"/>
  <c r="V39" i="1"/>
  <c r="Q40" i="1" a="1"/>
  <c r="Q40" i="1"/>
  <c r="T40" i="1"/>
  <c r="V41" i="1"/>
  <c r="V43" i="1"/>
  <c r="V45" i="1"/>
  <c r="V46" i="1"/>
  <c r="V48" i="1"/>
  <c r="Q49" i="1" a="1"/>
  <c r="Q49" i="1"/>
  <c r="V50" i="1"/>
  <c r="V51" i="1"/>
  <c r="V53" i="1"/>
  <c r="V55" i="1"/>
  <c r="V57" i="1"/>
  <c r="V58" i="1"/>
  <c r="V59" i="1"/>
  <c r="V60" i="1"/>
  <c r="V63" i="1"/>
  <c r="V64" i="1"/>
  <c r="T7" i="1"/>
  <c r="T8" i="1"/>
  <c r="T13" i="1"/>
  <c r="T19" i="1"/>
  <c r="T24" i="1"/>
  <c r="T28" i="1"/>
  <c r="T30" i="1"/>
  <c r="T31" i="1"/>
  <c r="T32" i="1"/>
  <c r="T35" i="1"/>
  <c r="T36" i="1"/>
  <c r="T38" i="1"/>
  <c r="T39" i="1"/>
  <c r="T41" i="1"/>
  <c r="T43" i="1"/>
  <c r="T45" i="1"/>
  <c r="T46" i="1"/>
  <c r="T48" i="1"/>
  <c r="T50" i="1"/>
  <c r="T51" i="1"/>
  <c r="T53" i="1"/>
  <c r="T55" i="1"/>
  <c r="T57" i="1"/>
  <c r="T58" i="1"/>
  <c r="T59" i="1"/>
  <c r="T60" i="1"/>
  <c r="T63" i="1"/>
  <c r="T6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P5" i="1" a="1"/>
  <c r="P5" i="1"/>
  <c r="P7" i="1" a="1"/>
  <c r="P7" i="1"/>
  <c r="P8" i="1" a="1"/>
  <c r="P8" i="1"/>
  <c r="P13" i="1" a="1"/>
  <c r="P13" i="1"/>
  <c r="P15" i="1" a="1"/>
  <c r="P15" i="1"/>
  <c r="P18" i="1" a="1"/>
  <c r="P18" i="1"/>
  <c r="P19" i="1" a="1"/>
  <c r="P19" i="1"/>
  <c r="P24" i="1" a="1"/>
  <c r="P24" i="1"/>
  <c r="P25" i="1" a="1"/>
  <c r="P25" i="1"/>
  <c r="P26" i="1" a="1"/>
  <c r="P26" i="1"/>
  <c r="P28" i="1" a="1"/>
  <c r="P28" i="1"/>
  <c r="P29" i="1" a="1"/>
  <c r="P29" i="1"/>
  <c r="P30" i="1" a="1"/>
  <c r="P30" i="1"/>
  <c r="P31" i="1" a="1"/>
  <c r="P31" i="1"/>
  <c r="P32" i="1" a="1"/>
  <c r="P32" i="1"/>
  <c r="P33" i="1" a="1"/>
  <c r="P33" i="1"/>
  <c r="P35" i="1" a="1"/>
  <c r="P35" i="1"/>
  <c r="P36" i="1" a="1"/>
  <c r="P36" i="1"/>
  <c r="P38" i="1" a="1"/>
  <c r="P38" i="1"/>
  <c r="P39" i="1" a="1"/>
  <c r="P39" i="1"/>
  <c r="P40" i="1" a="1"/>
  <c r="P40" i="1"/>
  <c r="P41" i="1" a="1"/>
  <c r="P41" i="1"/>
  <c r="P43" i="1" a="1"/>
  <c r="P43" i="1"/>
  <c r="P45" i="1" a="1"/>
  <c r="P45" i="1"/>
  <c r="P46" i="1" a="1"/>
  <c r="P46" i="1"/>
  <c r="P47" i="1" a="1"/>
  <c r="P47" i="1"/>
  <c r="P48" i="1" a="1"/>
  <c r="P48" i="1"/>
  <c r="P49" i="1" a="1"/>
  <c r="P49" i="1"/>
  <c r="P50" i="1" a="1"/>
  <c r="P50" i="1"/>
  <c r="P51" i="1" a="1"/>
  <c r="P51" i="1"/>
  <c r="P53" i="1" a="1"/>
  <c r="P53" i="1"/>
  <c r="P54" i="1" a="1"/>
  <c r="P54" i="1"/>
  <c r="P55" i="1" a="1"/>
  <c r="P55" i="1"/>
  <c r="P57" i="1" a="1"/>
  <c r="P57" i="1"/>
  <c r="P58" i="1" a="1"/>
  <c r="P58" i="1"/>
  <c r="P59" i="1" a="1"/>
  <c r="P59" i="1"/>
  <c r="P60" i="1" a="1"/>
  <c r="P60" i="1"/>
  <c r="P63" i="1" a="1"/>
  <c r="P63" i="1"/>
  <c r="P64" i="1" a="1"/>
  <c r="P64" i="1"/>
  <c r="Q7" i="1" a="1"/>
  <c r="Q7" i="1"/>
  <c r="Q8" i="1" a="1"/>
  <c r="Q8" i="1"/>
  <c r="Q13" i="1" a="1"/>
  <c r="Q13" i="1"/>
  <c r="Q15" i="1" a="1"/>
  <c r="Q15" i="1"/>
  <c r="V15" i="1"/>
  <c r="Q18" i="1" a="1"/>
  <c r="Q18" i="1"/>
  <c r="Q19" i="1" a="1"/>
  <c r="Q19" i="1"/>
  <c r="Q24" i="1" a="1"/>
  <c r="Q24" i="1"/>
  <c r="Q25" i="1" a="1"/>
  <c r="Q25" i="1"/>
  <c r="Q28" i="1" a="1"/>
  <c r="Q28" i="1"/>
  <c r="Q30" i="1" a="1"/>
  <c r="Q30" i="1"/>
  <c r="Q31" i="1" a="1"/>
  <c r="Q31" i="1"/>
  <c r="Q32" i="1" a="1"/>
  <c r="Q32" i="1"/>
  <c r="Q35" i="1" a="1"/>
  <c r="Q35" i="1"/>
  <c r="Q36" i="1" a="1"/>
  <c r="Q36" i="1"/>
  <c r="Q38" i="1" a="1"/>
  <c r="Q38" i="1"/>
  <c r="Q39" i="1" a="1"/>
  <c r="Q39" i="1"/>
  <c r="Q41" i="1" a="1"/>
  <c r="Q41" i="1"/>
  <c r="Q43" i="1" a="1"/>
  <c r="Q43" i="1"/>
  <c r="Q45" i="1" a="1"/>
  <c r="Q45" i="1"/>
  <c r="Q46" i="1" a="1"/>
  <c r="Q46" i="1"/>
  <c r="Q48" i="1" a="1"/>
  <c r="Q48" i="1"/>
  <c r="Q50" i="1" a="1"/>
  <c r="Q50" i="1"/>
  <c r="Q51" i="1" a="1"/>
  <c r="Q51" i="1"/>
  <c r="Q53" i="1" a="1"/>
  <c r="Q53" i="1"/>
  <c r="Q55" i="1" a="1"/>
  <c r="Q55" i="1"/>
  <c r="Q57" i="1" a="1"/>
  <c r="Q57" i="1"/>
  <c r="Q58" i="1" a="1"/>
  <c r="Q58" i="1"/>
  <c r="Q59" i="1" a="1"/>
  <c r="Q59" i="1"/>
  <c r="Q60" i="1" a="1"/>
  <c r="Q60" i="1"/>
  <c r="Q63" i="1" a="1"/>
  <c r="Q63" i="1"/>
  <c r="Q64" i="1" a="1"/>
  <c r="Q64" i="1"/>
  <c r="Y8" i="1"/>
  <c r="Y13" i="1"/>
  <c r="Y24" i="1"/>
  <c r="Y25" i="1"/>
  <c r="Y26" i="1"/>
  <c r="Y28" i="1"/>
  <c r="Y29" i="1"/>
  <c r="Y30" i="1"/>
  <c r="Y31" i="1"/>
  <c r="Y32" i="1"/>
  <c r="Y33" i="1"/>
  <c r="Y35" i="1"/>
  <c r="Y36" i="1"/>
  <c r="Y38" i="1"/>
  <c r="Y39" i="1"/>
  <c r="Y41" i="1"/>
  <c r="Y43" i="1"/>
  <c r="Y45" i="1"/>
  <c r="Y46" i="1"/>
  <c r="Y47" i="1"/>
  <c r="Y48" i="1"/>
  <c r="Y49" i="1"/>
  <c r="Y50" i="1"/>
  <c r="Y51" i="1"/>
  <c r="Y53" i="1"/>
  <c r="Y54" i="1"/>
  <c r="Y55" i="1"/>
  <c r="Y57" i="1"/>
  <c r="Y58" i="1"/>
  <c r="Y59" i="1"/>
  <c r="Y60" i="1"/>
  <c r="Y62" i="1"/>
  <c r="Y63" i="1"/>
  <c r="Y64" i="1"/>
  <c r="D6" i="14"/>
  <c r="G6" i="14"/>
  <c r="F6" i="14"/>
  <c r="E6" i="14"/>
  <c r="C6" i="14"/>
  <c r="C15" i="14"/>
  <c r="C9" i="14"/>
  <c r="T15" i="1"/>
  <c r="Y3" i="1"/>
  <c r="G9" i="14"/>
  <c r="Y19" i="1"/>
  <c r="Y15" i="1"/>
  <c r="Y7" i="1"/>
  <c r="Y18" i="1"/>
  <c r="D9" i="14"/>
  <c r="E9" i="14"/>
  <c r="Y40" i="1"/>
  <c r="B3" i="14"/>
  <c r="B6" i="14"/>
  <c r="U49" i="1"/>
  <c r="Q62" i="1" a="1"/>
  <c r="Q62" i="1"/>
  <c r="T62" i="1"/>
  <c r="P62" i="1" a="1"/>
  <c r="P62" i="1"/>
  <c r="Y14" i="1"/>
  <c r="T26" i="1"/>
  <c r="P21" i="1" a="1"/>
  <c r="P21" i="1"/>
  <c r="Y4" i="1"/>
  <c r="Q3" i="1" a="1"/>
  <c r="Q3" i="1"/>
  <c r="T3" i="1"/>
  <c r="S6" i="2"/>
  <c r="W6" i="2"/>
  <c r="V6" i="2"/>
  <c r="U6" i="2"/>
  <c r="F9" i="14"/>
  <c r="Y5" i="1"/>
  <c r="B6" i="11"/>
  <c r="T6" i="2"/>
  <c r="Q44" i="1" a="1"/>
  <c r="Q44" i="1"/>
  <c r="T44" i="1"/>
  <c r="Y44" i="1"/>
  <c r="P44" i="1" a="1"/>
  <c r="P44" i="1"/>
  <c r="U17" i="1"/>
  <c r="Q54" i="1" a="1"/>
  <c r="Q54" i="1"/>
  <c r="T54" i="1"/>
  <c r="Q12" i="1" a="1"/>
  <c r="Q12" i="1"/>
  <c r="Y12" i="1"/>
  <c r="P12" i="1" a="1"/>
  <c r="P12" i="1"/>
  <c r="Q47" i="1" a="1"/>
  <c r="Q47" i="1"/>
  <c r="V47" i="1"/>
  <c r="V62" i="1"/>
  <c r="V49" i="1"/>
  <c r="T49" i="1"/>
  <c r="V40" i="1"/>
  <c r="Q33" i="1" a="1"/>
  <c r="Q33" i="1"/>
  <c r="T33" i="1"/>
  <c r="V33" i="1"/>
  <c r="V29" i="1"/>
  <c r="Q5" i="1" a="1"/>
  <c r="Q5" i="1"/>
  <c r="V25" i="1"/>
  <c r="T25" i="1"/>
  <c r="Q21" i="1" a="1"/>
  <c r="Q21" i="1"/>
  <c r="T21" i="1"/>
  <c r="C11" i="7"/>
  <c r="V3" i="1"/>
  <c r="B9" i="14"/>
  <c r="C7" i="7"/>
  <c r="C14" i="7"/>
  <c r="J3" i="7"/>
  <c r="C13" i="7"/>
  <c r="Y21" i="1"/>
  <c r="Q37" i="1" a="1"/>
  <c r="Q37" i="1"/>
  <c r="V37" i="1"/>
  <c r="P37" i="1" a="1"/>
  <c r="P37" i="1"/>
  <c r="Q9" i="1" a="1"/>
  <c r="Q9" i="1"/>
  <c r="P9" i="1" a="1"/>
  <c r="P9" i="1"/>
  <c r="Y9" i="1"/>
  <c r="C12" i="7"/>
  <c r="F12" i="7"/>
  <c r="Q4" i="1" a="1"/>
  <c r="Q4" i="1"/>
  <c r="V4" i="1"/>
  <c r="P4" i="1" a="1"/>
  <c r="P4" i="1"/>
  <c r="Y37" i="1"/>
  <c r="Q14" i="1" a="1"/>
  <c r="Q14" i="1"/>
  <c r="V14" i="1"/>
  <c r="P14" i="1" a="1"/>
  <c r="P14" i="1"/>
  <c r="C10" i="9"/>
  <c r="C18" i="14"/>
  <c r="C15" i="9"/>
  <c r="C13" i="9"/>
  <c r="J3" i="9"/>
  <c r="C11" i="9"/>
  <c r="C12" i="9"/>
  <c r="F12" i="9"/>
  <c r="C4" i="9"/>
  <c r="C5" i="9"/>
  <c r="F5" i="9"/>
  <c r="J2" i="9"/>
  <c r="C6" i="9"/>
  <c r="C9" i="9"/>
  <c r="Q56" i="1" a="1"/>
  <c r="Q56" i="1"/>
  <c r="V56" i="1"/>
  <c r="Y56" i="1"/>
  <c r="P56" i="1" a="1"/>
  <c r="P56" i="1"/>
  <c r="V54" i="1"/>
  <c r="C5" i="7"/>
  <c r="Q6" i="1" a="1"/>
  <c r="Q6" i="1"/>
  <c r="V6" i="1"/>
  <c r="P6" i="1" a="1"/>
  <c r="P6" i="1"/>
  <c r="Y6" i="1"/>
  <c r="Q34" i="1" a="1"/>
  <c r="Q34" i="1"/>
  <c r="T34" i="1"/>
  <c r="Y34" i="1"/>
  <c r="P34" i="1" a="1"/>
  <c r="P34" i="1"/>
  <c r="Q61" i="1" a="1"/>
  <c r="Q61" i="1"/>
  <c r="T61" i="1"/>
  <c r="P61" i="1" a="1"/>
  <c r="P61" i="1"/>
  <c r="V61" i="1"/>
  <c r="Y61" i="1"/>
  <c r="J2" i="7"/>
  <c r="C9" i="7"/>
  <c r="Q11" i="1" a="1"/>
  <c r="Q11" i="1"/>
  <c r="T11" i="1"/>
  <c r="P11" i="1" a="1"/>
  <c r="P11" i="1"/>
  <c r="Y11" i="1"/>
  <c r="Q17" i="1" a="1"/>
  <c r="Q17" i="1"/>
  <c r="T17" i="1"/>
  <c r="P17" i="1" a="1"/>
  <c r="P17" i="1"/>
  <c r="Y17" i="1"/>
  <c r="Q23" i="1" a="1"/>
  <c r="Q23" i="1"/>
  <c r="V23" i="1"/>
  <c r="P23" i="1" a="1"/>
  <c r="P23" i="1"/>
  <c r="Y23" i="1"/>
  <c r="C3" i="9"/>
  <c r="C7" i="9"/>
  <c r="V21" i="1"/>
  <c r="J4" i="9"/>
  <c r="Q42" i="1" a="1"/>
  <c r="Q42" i="1"/>
  <c r="T42" i="1"/>
  <c r="P42" i="1" a="1"/>
  <c r="P42" i="1"/>
  <c r="Y42" i="1"/>
  <c r="Q16" i="1" a="1"/>
  <c r="Q16" i="1"/>
  <c r="P16" i="1" a="1"/>
  <c r="P16" i="1"/>
  <c r="Y16" i="1"/>
  <c r="T47" i="1"/>
  <c r="Q10" i="1" a="1"/>
  <c r="Q10" i="1"/>
  <c r="Y10" i="1"/>
  <c r="P10" i="1" a="1"/>
  <c r="P10" i="1"/>
  <c r="Q27" i="1" a="1"/>
  <c r="Q27" i="1"/>
  <c r="V27" i="1"/>
  <c r="P27" i="1" a="1"/>
  <c r="P27" i="1"/>
  <c r="Y27" i="1"/>
  <c r="C14" i="9"/>
  <c r="Q52" i="1" a="1"/>
  <c r="Q52" i="1"/>
  <c r="V52" i="1"/>
  <c r="Y52" i="1"/>
  <c r="Y20" i="1"/>
  <c r="Y22" i="1"/>
  <c r="C13" i="14"/>
  <c r="P52" i="1" a="1"/>
  <c r="P52" i="1"/>
  <c r="T52" i="1"/>
  <c r="Q22" i="1" a="1"/>
  <c r="Q22" i="1"/>
  <c r="V22" i="1"/>
  <c r="T22" i="1"/>
  <c r="P22" i="1" a="1"/>
  <c r="P22" i="1"/>
  <c r="C3" i="7"/>
  <c r="J4" i="7"/>
  <c r="C16" i="9"/>
  <c r="F16" i="9"/>
  <c r="Q20" i="1" a="1"/>
  <c r="Q20" i="1"/>
  <c r="P20" i="1" a="1"/>
  <c r="P20" i="1"/>
  <c r="C6" i="7"/>
  <c r="V44" i="1"/>
  <c r="C8" i="9"/>
  <c r="C8" i="7"/>
  <c r="F8" i="7"/>
  <c r="D4" i="12"/>
  <c r="C10" i="7"/>
  <c r="C4" i="7"/>
  <c r="D5" i="12"/>
  <c r="F14" i="7"/>
  <c r="F6" i="7"/>
  <c r="F8" i="9"/>
  <c r="F10" i="7"/>
  <c r="F14" i="9"/>
  <c r="F10" i="9"/>
  <c r="V34" i="1"/>
  <c r="T37" i="1"/>
  <c r="T14" i="1"/>
  <c r="T4" i="1"/>
  <c r="V9" i="1"/>
  <c r="T9" i="1"/>
  <c r="F13" i="7"/>
  <c r="F11" i="9"/>
  <c r="F7" i="9"/>
  <c r="V42" i="1"/>
  <c r="F7" i="7"/>
  <c r="V11" i="1"/>
  <c r="F6" i="9"/>
  <c r="V17" i="1"/>
  <c r="T6" i="1"/>
  <c r="F4" i="9"/>
  <c r="T23" i="1"/>
  <c r="T56" i="1"/>
  <c r="T27" i="1"/>
  <c r="F9" i="7"/>
  <c r="F15" i="9"/>
  <c r="F4" i="7"/>
  <c r="F11" i="7"/>
  <c r="F5" i="7"/>
  <c r="F9" i="9"/>
  <c r="F13" i="9"/>
  <c r="T18" i="1"/>
  <c r="V18" i="1"/>
  <c r="T16" i="1"/>
  <c r="V16" i="1"/>
  <c r="V20" i="1"/>
  <c r="T20" i="1"/>
  <c r="V10" i="1"/>
  <c r="T10" i="1"/>
  <c r="T12" i="1"/>
  <c r="V12" i="1"/>
  <c r="S8" i="2"/>
  <c r="T5" i="1"/>
  <c r="V5" i="1"/>
  <c r="C10" i="8"/>
  <c r="J13" i="11"/>
  <c r="I13" i="11"/>
  <c r="C11" i="8"/>
  <c r="C7" i="8"/>
  <c r="C6" i="8"/>
  <c r="S7" i="2"/>
  <c r="W7" i="2"/>
  <c r="V7" i="2"/>
  <c r="U8" i="2"/>
  <c r="W8" i="2"/>
  <c r="H12" i="11"/>
  <c r="V8" i="2"/>
  <c r="C12" i="8"/>
  <c r="T7" i="2"/>
  <c r="T8" i="2"/>
  <c r="K12" i="11"/>
  <c r="I12" i="11"/>
  <c r="C9" i="8"/>
  <c r="U7" i="2"/>
  <c r="H13" i="11"/>
  <c r="C4" i="8"/>
  <c r="K13" i="11"/>
  <c r="C3" i="8"/>
  <c r="J12" i="11"/>
  <c r="J14" i="11"/>
  <c r="F11" i="8"/>
  <c r="K14" i="11"/>
  <c r="I14" i="11"/>
  <c r="F4" i="8"/>
  <c r="H14" i="11"/>
  <c r="J2" i="8"/>
  <c r="C5" i="8"/>
  <c r="F5" i="8"/>
  <c r="C13" i="8"/>
  <c r="F13" i="8"/>
  <c r="J4" i="8"/>
  <c r="C14" i="8"/>
  <c r="C8" i="8"/>
  <c r="F8" i="8"/>
  <c r="C15" i="8"/>
  <c r="J3" i="8"/>
  <c r="C18" i="6"/>
  <c r="C9" i="6"/>
  <c r="C12" i="6"/>
  <c r="C22" i="6"/>
  <c r="C7" i="6"/>
  <c r="C6" i="6"/>
  <c r="F7" i="6"/>
  <c r="C3" i="6"/>
  <c r="C19" i="6"/>
  <c r="C10" i="6"/>
  <c r="C20" i="6"/>
  <c r="C5" i="6"/>
  <c r="J4" i="6"/>
  <c r="C13" i="6"/>
  <c r="F13" i="6"/>
  <c r="C23" i="6"/>
  <c r="F23" i="6"/>
  <c r="C15" i="6"/>
  <c r="C17" i="6"/>
  <c r="C14" i="6"/>
  <c r="C21" i="6"/>
  <c r="F21" i="6"/>
  <c r="C11" i="6"/>
  <c r="C8" i="6"/>
  <c r="J2" i="6"/>
  <c r="C4" i="6"/>
  <c r="J3" i="6"/>
  <c r="C16" i="6"/>
  <c r="F10" i="8"/>
  <c r="F9" i="8"/>
  <c r="F12" i="8"/>
  <c r="F7" i="8"/>
  <c r="F19" i="6"/>
  <c r="F15" i="8"/>
  <c r="F6" i="8"/>
  <c r="F5" i="6"/>
  <c r="F10" i="6"/>
  <c r="F14" i="6"/>
  <c r="F20" i="6"/>
  <c r="F18" i="6"/>
  <c r="F17" i="6"/>
  <c r="F16" i="6"/>
  <c r="F15" i="6"/>
  <c r="F4" i="6"/>
  <c r="F9" i="6"/>
  <c r="F8" i="6"/>
  <c r="F22" i="6"/>
  <c r="F14" i="8"/>
  <c r="F12" i="6"/>
  <c r="F11" i="6"/>
  <c r="F6" i="6"/>
</calcChain>
</file>

<file path=xl/sharedStrings.xml><?xml version="1.0" encoding="utf-8"?>
<sst xmlns="http://schemas.openxmlformats.org/spreadsheetml/2006/main" count="157" uniqueCount="83">
  <si>
    <t>Begin Infection</t>
  </si>
  <si>
    <t>Begin Symptoms</t>
  </si>
  <si>
    <t>End of Infection</t>
  </si>
  <si>
    <t>Number of secondary infections</t>
  </si>
  <si>
    <t>Calculations</t>
  </si>
  <si>
    <t>Time of first onward infection: with error messages</t>
  </si>
  <si>
    <t>Time of first onward infection: corrected</t>
  </si>
  <si>
    <t>Q4: Ever infected</t>
  </si>
  <si>
    <t>Q4: Ever symptomatic</t>
  </si>
  <si>
    <t>Q5 &amp; Q6: Latent period</t>
  </si>
  <si>
    <t>Q7 &amp; Q8: Incubation period</t>
  </si>
  <si>
    <t>Q9 &amp; Q10: Infectious period</t>
  </si>
  <si>
    <t>Q11 &amp; Q12: Infection time of parent infector</t>
  </si>
  <si>
    <t>Q11 &amp; Q12: Generation time</t>
  </si>
  <si>
    <t>Q17: Number of re-infections by this ID</t>
  </si>
  <si>
    <t>Q19: Infection/Re-infection Asymptomatic</t>
  </si>
  <si>
    <t>Legend:</t>
  </si>
  <si>
    <t>ID</t>
  </si>
  <si>
    <t>Parent ID</t>
  </si>
  <si>
    <t>Reinfection</t>
  </si>
  <si>
    <t>Date</t>
  </si>
  <si>
    <t>Time</t>
  </si>
  <si>
    <t>Hours since start</t>
  </si>
  <si>
    <t xml:space="preserve">Attempted </t>
  </si>
  <si>
    <t>Successful</t>
  </si>
  <si>
    <t>1 = yes, 0 = no</t>
  </si>
  <si>
    <t>Hours</t>
  </si>
  <si>
    <t>Number</t>
  </si>
  <si>
    <t>1 = asymptomatic, 0 = symptomatic</t>
  </si>
  <si>
    <t>Seed</t>
  </si>
  <si>
    <t>Initial infections ('seed')</t>
  </si>
  <si>
    <t>Infection</t>
  </si>
  <si>
    <t xml:space="preserve">Reinfection </t>
  </si>
  <si>
    <t>(immune)</t>
  </si>
  <si>
    <t>Missing Data</t>
  </si>
  <si>
    <t>Uninfected</t>
  </si>
  <si>
    <t>Start Date</t>
  </si>
  <si>
    <t>Start Time</t>
  </si>
  <si>
    <t>Susceptible</t>
  </si>
  <si>
    <t>Infected</t>
  </si>
  <si>
    <t>Recovered</t>
  </si>
  <si>
    <t>Day 1</t>
  </si>
  <si>
    <t>Day 2</t>
  </si>
  <si>
    <t>Day 3</t>
  </si>
  <si>
    <t>Day 4</t>
  </si>
  <si>
    <t>Day 5</t>
  </si>
  <si>
    <t xml:space="preserve">Day 4 </t>
  </si>
  <si>
    <t xml:space="preserve">Infected </t>
  </si>
  <si>
    <r>
      <t>Q2: Estimate the basic reproduction number R</t>
    </r>
    <r>
      <rPr>
        <b/>
        <vertAlign val="subscript"/>
        <sz val="12"/>
        <color theme="1"/>
        <rFont val="Calibri"/>
        <family val="2"/>
        <scheme val="minor"/>
      </rPr>
      <t>0</t>
    </r>
  </si>
  <si>
    <t>Seed ID</t>
  </si>
  <si>
    <t>Total offspring</t>
  </si>
  <si>
    <t>Estimated R0</t>
  </si>
  <si>
    <t>Q3: Estimate the effective reproduction number Rt on days 2,3,4,5</t>
  </si>
  <si>
    <t>Effective Rt</t>
  </si>
  <si>
    <t>No new infections on day</t>
  </si>
  <si>
    <t>No secondary infections</t>
  </si>
  <si>
    <t>Secondary inf / primary inf</t>
  </si>
  <si>
    <t>Cumulative attack rate</t>
  </si>
  <si>
    <t>No total</t>
  </si>
  <si>
    <t>-</t>
  </si>
  <si>
    <t>No infected</t>
  </si>
  <si>
    <t>No symptomatic</t>
  </si>
  <si>
    <t>Hist bins</t>
  </si>
  <si>
    <t>Cum counts</t>
  </si>
  <si>
    <t>Hist labels</t>
  </si>
  <si>
    <t>Counts</t>
  </si>
  <si>
    <t>Max</t>
  </si>
  <si>
    <t>Min</t>
  </si>
  <si>
    <t>Mean</t>
  </si>
  <si>
    <t>Q13</t>
  </si>
  <si>
    <t>Total contacts:</t>
  </si>
  <si>
    <t>Successful contacts:</t>
  </si>
  <si>
    <t>Q14 &amp; Q15</t>
  </si>
  <si>
    <t>Proportion successful:</t>
  </si>
  <si>
    <t>Q16</t>
  </si>
  <si>
    <t>Saturation effects begin occurring on day 2</t>
  </si>
  <si>
    <t>Q 17</t>
  </si>
  <si>
    <t>Average reinfections</t>
  </si>
  <si>
    <t>Q18</t>
  </si>
  <si>
    <t>Critical vaccination threshold</t>
  </si>
  <si>
    <r>
      <t>True R</t>
    </r>
    <r>
      <rPr>
        <b/>
        <vertAlign val="subscript"/>
        <sz val="12"/>
        <color theme="1"/>
        <rFont val="Calibri"/>
        <family val="2"/>
        <scheme val="minor"/>
      </rPr>
      <t>0</t>
    </r>
  </si>
  <si>
    <t>Q19</t>
  </si>
  <si>
    <t>Asymptomatic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</si>
</sst>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1"/>
      <color rgb="FF9C0006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charset val="238"/>
      <scheme val="minor"/>
    </font>
    <font>
      <b/>
      <sz val="12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lightGray">
        <fgColor theme="1"/>
      </patternFill>
    </fill>
    <fill>
      <patternFill patternType="solid">
        <fgColor indexed="65"/>
        <bgColor auto="1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4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4" borderId="0" applyNumberFormat="0" applyBorder="0" applyAlignment="0" applyProtection="0"/>
    <xf numFmtId="0" fontId="7" fillId="6" borderId="0" applyNumberFormat="0" applyBorder="0" applyAlignment="0" applyProtection="0"/>
  </cellStyleXfs>
  <cellXfs count="226">
    <xf numFmtId="0" fontId="0" fillId="0" borderId="0" xfId="0"/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Border="1"/>
    <xf numFmtId="0" fontId="4" fillId="0" borderId="0" xfId="0" applyFont="1" applyBorder="1"/>
    <xf numFmtId="0" fontId="4" fillId="0" borderId="0" xfId="0" applyFont="1" applyFill="1"/>
    <xf numFmtId="0" fontId="4" fillId="5" borderId="0" xfId="0" applyFont="1" applyFill="1"/>
    <xf numFmtId="0" fontId="6" fillId="5" borderId="0" xfId="0" applyFont="1" applyFill="1" applyBorder="1"/>
    <xf numFmtId="0" fontId="4" fillId="5" borderId="0" xfId="0" applyFont="1" applyFill="1" applyBorder="1" applyAlignment="1">
      <alignment horizontal="center"/>
    </xf>
    <xf numFmtId="0" fontId="4" fillId="0" borderId="0" xfId="0" applyFont="1" applyFill="1" applyBorder="1"/>
    <xf numFmtId="2" fontId="4" fillId="0" borderId="0" xfId="0" applyNumberFormat="1" applyFont="1" applyFill="1" applyBorder="1"/>
    <xf numFmtId="21" fontId="4" fillId="0" borderId="0" xfId="0" applyNumberFormat="1" applyFont="1"/>
    <xf numFmtId="0" fontId="6" fillId="0" borderId="0" xfId="0" applyFont="1" applyFill="1" applyBorder="1"/>
    <xf numFmtId="0" fontId="6" fillId="0" borderId="0" xfId="0" applyFont="1" applyFill="1"/>
    <xf numFmtId="0" fontId="4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2" fontId="4" fillId="0" borderId="0" xfId="0" applyNumberFormat="1" applyFont="1" applyBorder="1"/>
    <xf numFmtId="0" fontId="6" fillId="0" borderId="0" xfId="0" applyFont="1" applyAlignment="1"/>
    <xf numFmtId="0" fontId="6" fillId="0" borderId="0" xfId="0" applyFont="1" applyBorder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4" fillId="3" borderId="0" xfId="0" applyFont="1" applyFill="1"/>
    <xf numFmtId="0" fontId="4" fillId="2" borderId="0" xfId="0" applyFont="1" applyFill="1"/>
    <xf numFmtId="0" fontId="5" fillId="0" borderId="0" xfId="0" applyFont="1" applyBorder="1" applyAlignment="1">
      <alignment horizontal="center"/>
    </xf>
    <xf numFmtId="0" fontId="5" fillId="0" borderId="0" xfId="0" applyFont="1" applyAlignment="1"/>
    <xf numFmtId="0" fontId="8" fillId="0" borderId="0" xfId="0" applyFont="1" applyAlignment="1"/>
    <xf numFmtId="0" fontId="5" fillId="0" borderId="0" xfId="0" applyFont="1" applyFill="1" applyAlignment="1"/>
    <xf numFmtId="0" fontId="5" fillId="0" borderId="0" xfId="0" applyFont="1" applyFill="1" applyBorder="1" applyAlignment="1"/>
    <xf numFmtId="0" fontId="10" fillId="0" borderId="0" xfId="0" applyFont="1"/>
    <xf numFmtId="0" fontId="10" fillId="0" borderId="0" xfId="0" applyFont="1" applyFill="1"/>
    <xf numFmtId="2" fontId="0" fillId="0" borderId="0" xfId="0" applyNumberFormat="1"/>
    <xf numFmtId="49" fontId="0" fillId="0" borderId="0" xfId="0" applyNumberFormat="1"/>
    <xf numFmtId="0" fontId="9" fillId="0" borderId="0" xfId="0" applyFont="1" applyBorder="1"/>
    <xf numFmtId="0" fontId="10" fillId="0" borderId="0" xfId="0" applyFont="1" applyAlignment="1"/>
    <xf numFmtId="2" fontId="10" fillId="0" borderId="0" xfId="0" applyNumberFormat="1" applyFont="1" applyFill="1"/>
    <xf numFmtId="2" fontId="0" fillId="0" borderId="0" xfId="0" applyNumberFormat="1" applyBorder="1"/>
    <xf numFmtId="0" fontId="5" fillId="0" borderId="0" xfId="0" applyFont="1" applyFill="1" applyAlignment="1">
      <alignment horizontal="center"/>
    </xf>
    <xf numFmtId="0" fontId="6" fillId="0" borderId="15" xfId="0" applyFont="1" applyBorder="1" applyAlignment="1">
      <alignment horizontal="center"/>
    </xf>
    <xf numFmtId="0" fontId="10" fillId="0" borderId="0" xfId="0" applyFont="1" applyFill="1" applyBorder="1"/>
    <xf numFmtId="2" fontId="4" fillId="0" borderId="0" xfId="0" applyNumberFormat="1" applyFont="1"/>
    <xf numFmtId="2" fontId="4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/>
    <xf numFmtId="1" fontId="4" fillId="0" borderId="0" xfId="0" applyNumberFormat="1" applyFont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1" fontId="4" fillId="0" borderId="0" xfId="0" applyNumberFormat="1" applyFont="1" applyFill="1" applyAlignment="1">
      <alignment horizontal="center"/>
    </xf>
    <xf numFmtId="2" fontId="4" fillId="0" borderId="3" xfId="0" applyNumberFormat="1" applyFont="1" applyFill="1" applyBorder="1" applyAlignment="1">
      <alignment horizontal="center"/>
    </xf>
    <xf numFmtId="1" fontId="4" fillId="7" borderId="17" xfId="221" applyNumberFormat="1" applyFont="1" applyFill="1" applyBorder="1" applyAlignment="1">
      <alignment horizontal="center"/>
    </xf>
    <xf numFmtId="1" fontId="4" fillId="7" borderId="17" xfId="0" applyNumberFormat="1" applyFont="1" applyFill="1" applyBorder="1" applyAlignment="1">
      <alignment horizontal="center"/>
    </xf>
    <xf numFmtId="1" fontId="4" fillId="0" borderId="6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0" fillId="0" borderId="0" xfId="0" applyBorder="1"/>
    <xf numFmtId="0" fontId="10" fillId="0" borderId="0" xfId="0" applyFont="1" applyBorder="1" applyAlignment="1"/>
    <xf numFmtId="0" fontId="10" fillId="0" borderId="0" xfId="0" applyFont="1" applyBorder="1"/>
    <xf numFmtId="0" fontId="0" fillId="0" borderId="0" xfId="0" applyFill="1" applyBorder="1"/>
    <xf numFmtId="1" fontId="4" fillId="0" borderId="0" xfId="221" applyNumberFormat="1" applyFont="1" applyFill="1" applyBorder="1" applyAlignment="1">
      <alignment horizontal="right"/>
    </xf>
    <xf numFmtId="1" fontId="0" fillId="0" borderId="0" xfId="0" applyNumberFormat="1"/>
    <xf numFmtId="0" fontId="8" fillId="0" borderId="0" xfId="0" applyFont="1" applyFill="1" applyBorder="1" applyAlignment="1"/>
    <xf numFmtId="0" fontId="5" fillId="0" borderId="0" xfId="221" applyFont="1" applyFill="1" applyBorder="1" applyAlignment="1"/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1" fontId="4" fillId="0" borderId="0" xfId="0" applyNumberFormat="1" applyFont="1"/>
    <xf numFmtId="0" fontId="13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3" fillId="0" borderId="0" xfId="0" applyFont="1" applyBorder="1"/>
    <xf numFmtId="2" fontId="11" fillId="0" borderId="0" xfId="0" applyNumberFormat="1" applyFont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2" fontId="4" fillId="8" borderId="17" xfId="221" applyNumberFormat="1" applyFont="1" applyFill="1" applyBorder="1" applyAlignment="1">
      <alignment horizontal="center"/>
    </xf>
    <xf numFmtId="2" fontId="4" fillId="8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9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0" borderId="0" xfId="221" applyFont="1" applyFill="1"/>
    <xf numFmtId="0" fontId="4" fillId="14" borderId="11" xfId="0" applyFont="1" applyFill="1" applyBorder="1"/>
    <xf numFmtId="0" fontId="4" fillId="14" borderId="11" xfId="221" applyFont="1" applyFill="1" applyBorder="1" applyAlignment="1">
      <alignment horizontal="center"/>
    </xf>
    <xf numFmtId="1" fontId="4" fillId="14" borderId="10" xfId="221" applyNumberFormat="1" applyFont="1" applyFill="1" applyBorder="1" applyAlignment="1">
      <alignment horizontal="center"/>
    </xf>
    <xf numFmtId="0" fontId="4" fillId="14" borderId="11" xfId="0" applyFont="1" applyFill="1" applyBorder="1" applyAlignment="1">
      <alignment horizontal="center"/>
    </xf>
    <xf numFmtId="0" fontId="4" fillId="13" borderId="11" xfId="0" applyFont="1" applyFill="1" applyBorder="1"/>
    <xf numFmtId="0" fontId="4" fillId="13" borderId="11" xfId="221" applyFont="1" applyFill="1" applyBorder="1" applyAlignment="1">
      <alignment horizontal="center"/>
    </xf>
    <xf numFmtId="1" fontId="4" fillId="13" borderId="10" xfId="221" applyNumberFormat="1" applyFont="1" applyFill="1" applyBorder="1" applyAlignment="1">
      <alignment horizontal="center"/>
    </xf>
    <xf numFmtId="0" fontId="4" fillId="13" borderId="11" xfId="0" applyFont="1" applyFill="1" applyBorder="1" applyAlignment="1">
      <alignment horizontal="center"/>
    </xf>
    <xf numFmtId="1" fontId="4" fillId="14" borderId="10" xfId="0" applyNumberFormat="1" applyFont="1" applyFill="1" applyBorder="1" applyAlignment="1">
      <alignment horizontal="center"/>
    </xf>
    <xf numFmtId="0" fontId="4" fillId="11" borderId="11" xfId="0" applyFont="1" applyFill="1" applyBorder="1"/>
    <xf numFmtId="0" fontId="4" fillId="11" borderId="11" xfId="221" applyFont="1" applyFill="1" applyBorder="1" applyAlignment="1">
      <alignment horizontal="center"/>
    </xf>
    <xf numFmtId="1" fontId="4" fillId="11" borderId="10" xfId="221" applyNumberFormat="1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1" fontId="4" fillId="11" borderId="10" xfId="0" applyNumberFormat="1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4" fillId="2" borderId="11" xfId="0" applyFont="1" applyFill="1" applyBorder="1"/>
    <xf numFmtId="0" fontId="4" fillId="2" borderId="11" xfId="0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0" fontId="0" fillId="14" borderId="0" xfId="0" applyFont="1" applyFill="1" applyAlignment="1">
      <alignment horizontal="center"/>
    </xf>
    <xf numFmtId="0" fontId="4" fillId="2" borderId="11" xfId="221" applyFont="1" applyFill="1" applyBorder="1" applyAlignment="1">
      <alignment horizontal="center"/>
    </xf>
    <xf numFmtId="1" fontId="4" fillId="2" borderId="10" xfId="221" applyNumberFormat="1" applyFont="1" applyFill="1" applyBorder="1" applyAlignment="1">
      <alignment horizontal="center"/>
    </xf>
    <xf numFmtId="14" fontId="4" fillId="2" borderId="9" xfId="0" applyNumberFormat="1" applyFont="1" applyFill="1" applyBorder="1"/>
    <xf numFmtId="2" fontId="4" fillId="2" borderId="10" xfId="0" applyNumberFormat="1" applyFont="1" applyFill="1" applyBorder="1" applyAlignment="1">
      <alignment horizontal="center"/>
    </xf>
    <xf numFmtId="14" fontId="4" fillId="2" borderId="9" xfId="0" applyNumberFormat="1" applyFont="1" applyFill="1" applyBorder="1" applyAlignment="1">
      <alignment horizontal="center"/>
    </xf>
    <xf numFmtId="14" fontId="4" fillId="2" borderId="9" xfId="221" applyNumberFormat="1" applyFont="1" applyFill="1" applyBorder="1" applyAlignment="1">
      <alignment horizontal="center"/>
    </xf>
    <xf numFmtId="2" fontId="4" fillId="2" borderId="10" xfId="221" applyNumberFormat="1" applyFont="1" applyFill="1" applyBorder="1" applyAlignment="1">
      <alignment horizontal="center"/>
    </xf>
    <xf numFmtId="0" fontId="4" fillId="13" borderId="0" xfId="0" applyFont="1" applyFill="1" applyAlignment="1">
      <alignment horizontal="center"/>
    </xf>
    <xf numFmtId="14" fontId="4" fillId="13" borderId="0" xfId="0" applyNumberFormat="1" applyFont="1" applyFill="1"/>
    <xf numFmtId="2" fontId="4" fillId="13" borderId="0" xfId="0" applyNumberFormat="1" applyFont="1" applyFill="1" applyAlignment="1">
      <alignment horizontal="center"/>
    </xf>
    <xf numFmtId="14" fontId="0" fillId="14" borderId="0" xfId="0" applyNumberFormat="1" applyFont="1" applyFill="1"/>
    <xf numFmtId="2" fontId="0" fillId="14" borderId="0" xfId="0" applyNumberFormat="1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14" fontId="0" fillId="11" borderId="0" xfId="0" applyNumberFormat="1" applyFont="1" applyFill="1"/>
    <xf numFmtId="2" fontId="0" fillId="11" borderId="0" xfId="0" applyNumberFormat="1" applyFont="1" applyFill="1" applyAlignment="1">
      <alignment horizontal="center"/>
    </xf>
    <xf numFmtId="0" fontId="4" fillId="2" borderId="19" xfId="0" applyFont="1" applyFill="1" applyBorder="1"/>
    <xf numFmtId="14" fontId="4" fillId="2" borderId="20" xfId="0" applyNumberFormat="1" applyFont="1" applyFill="1" applyBorder="1"/>
    <xf numFmtId="2" fontId="4" fillId="2" borderId="22" xfId="0" applyNumberFormat="1" applyFont="1" applyFill="1" applyBorder="1" applyAlignment="1">
      <alignment horizontal="center"/>
    </xf>
    <xf numFmtId="14" fontId="4" fillId="2" borderId="20" xfId="0" applyNumberFormat="1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1" fontId="4" fillId="2" borderId="22" xfId="0" applyNumberFormat="1" applyFont="1" applyFill="1" applyBorder="1" applyAlignment="1">
      <alignment horizontal="center"/>
    </xf>
    <xf numFmtId="1" fontId="4" fillId="7" borderId="23" xfId="0" applyNumberFormat="1" applyFont="1" applyFill="1" applyBorder="1" applyAlignment="1">
      <alignment horizontal="center"/>
    </xf>
    <xf numFmtId="2" fontId="4" fillId="8" borderId="23" xfId="221" applyNumberFormat="1" applyFont="1" applyFill="1" applyBorder="1" applyAlignment="1">
      <alignment horizontal="center"/>
    </xf>
    <xf numFmtId="2" fontId="4" fillId="0" borderId="24" xfId="0" applyNumberFormat="1" applyFont="1" applyFill="1" applyBorder="1" applyAlignment="1">
      <alignment horizontal="center"/>
    </xf>
    <xf numFmtId="1" fontId="4" fillId="0" borderId="24" xfId="0" applyNumberFormat="1" applyFont="1" applyFill="1" applyBorder="1" applyAlignment="1">
      <alignment horizontal="center"/>
    </xf>
    <xf numFmtId="0" fontId="4" fillId="0" borderId="24" xfId="0" applyNumberFormat="1" applyFont="1" applyFill="1" applyBorder="1" applyAlignment="1">
      <alignment horizontal="center"/>
    </xf>
    <xf numFmtId="0" fontId="4" fillId="0" borderId="0" xfId="221" applyFont="1" applyFill="1" applyBorder="1" applyAlignment="1">
      <alignment horizontal="center"/>
    </xf>
    <xf numFmtId="14" fontId="4" fillId="0" borderId="0" xfId="0" applyNumberFormat="1" applyFont="1" applyFill="1" applyBorder="1"/>
    <xf numFmtId="14" fontId="4" fillId="0" borderId="0" xfId="221" applyNumberFormat="1" applyFont="1" applyFill="1" applyBorder="1" applyAlignment="1">
      <alignment horizontal="center"/>
    </xf>
    <xf numFmtId="2" fontId="4" fillId="0" borderId="0" xfId="221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" fontId="4" fillId="0" borderId="0" xfId="221" applyNumberFormat="1" applyFont="1" applyFill="1" applyBorder="1" applyAlignment="1">
      <alignment horizontal="center"/>
    </xf>
    <xf numFmtId="14" fontId="4" fillId="0" borderId="0" xfId="222" applyNumberFormat="1" applyFont="1" applyFill="1" applyBorder="1" applyAlignment="1">
      <alignment horizontal="center"/>
    </xf>
    <xf numFmtId="2" fontId="4" fillId="0" borderId="0" xfId="222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0" fontId="0" fillId="0" borderId="25" xfId="0" applyFont="1" applyFill="1" applyBorder="1" applyAlignment="1">
      <alignment horizontal="center"/>
    </xf>
    <xf numFmtId="0" fontId="4" fillId="0" borderId="25" xfId="0" applyFont="1" applyFill="1" applyBorder="1"/>
    <xf numFmtId="14" fontId="4" fillId="0" borderId="25" xfId="0" applyNumberFormat="1" applyFont="1" applyFill="1" applyBorder="1"/>
    <xf numFmtId="2" fontId="4" fillId="0" borderId="25" xfId="0" applyNumberFormat="1" applyFont="1" applyFill="1" applyBorder="1" applyAlignment="1">
      <alignment horizontal="center"/>
    </xf>
    <xf numFmtId="14" fontId="4" fillId="0" borderId="25" xfId="221" applyNumberFormat="1" applyFont="1" applyFill="1" applyBorder="1" applyAlignment="1">
      <alignment horizontal="center"/>
    </xf>
    <xf numFmtId="2" fontId="4" fillId="0" borderId="25" xfId="221" applyNumberFormat="1" applyFont="1" applyFill="1" applyBorder="1" applyAlignment="1">
      <alignment horizontal="center"/>
    </xf>
    <xf numFmtId="14" fontId="4" fillId="0" borderId="25" xfId="0" applyNumberFormat="1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1" fontId="4" fillId="0" borderId="25" xfId="0" applyNumberFormat="1" applyFont="1" applyFill="1" applyBorder="1" applyAlignment="1">
      <alignment horizontal="center"/>
    </xf>
    <xf numFmtId="0" fontId="4" fillId="0" borderId="25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5" xfId="221" applyFont="1" applyFill="1" applyBorder="1" applyAlignment="1">
      <alignment horizontal="center"/>
    </xf>
    <xf numFmtId="0" fontId="5" fillId="0" borderId="0" xfId="221" applyFont="1" applyFill="1" applyBorder="1" applyAlignment="1">
      <alignment horizontal="center"/>
    </xf>
    <xf numFmtId="0" fontId="8" fillId="0" borderId="25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0" borderId="8" xfId="0" applyFont="1" applyFill="1" applyBorder="1" applyAlignment="1"/>
    <xf numFmtId="0" fontId="8" fillId="0" borderId="31" xfId="0" applyFont="1" applyFill="1" applyBorder="1" applyAlignment="1"/>
    <xf numFmtId="0" fontId="8" fillId="0" borderId="32" xfId="0" applyFont="1" applyFill="1" applyBorder="1" applyAlignment="1"/>
    <xf numFmtId="0" fontId="8" fillId="0" borderId="26" xfId="0" applyFont="1" applyFill="1" applyBorder="1" applyAlignment="1"/>
    <xf numFmtId="0" fontId="5" fillId="0" borderId="29" xfId="0" applyFont="1" applyFill="1" applyBorder="1" applyAlignment="1"/>
    <xf numFmtId="0" fontId="8" fillId="0" borderId="33" xfId="0" applyFont="1" applyFill="1" applyBorder="1" applyAlignment="1"/>
    <xf numFmtId="0" fontId="5" fillId="0" borderId="30" xfId="0" applyFont="1" applyFill="1" applyBorder="1" applyAlignment="1"/>
    <xf numFmtId="0" fontId="5" fillId="0" borderId="18" xfId="0" applyFont="1" applyFill="1" applyBorder="1" applyAlignment="1"/>
    <xf numFmtId="0" fontId="6" fillId="0" borderId="14" xfId="0" applyFont="1" applyFill="1" applyBorder="1" applyAlignment="1">
      <alignment horizontal="center"/>
    </xf>
    <xf numFmtId="0" fontId="6" fillId="0" borderId="14" xfId="0" applyFont="1" applyBorder="1" applyAlignment="1">
      <alignment horizontal="left"/>
    </xf>
    <xf numFmtId="0" fontId="4" fillId="13" borderId="0" xfId="0" applyFont="1" applyFill="1" applyAlignment="1">
      <alignment horizontal="left"/>
    </xf>
    <xf numFmtId="0" fontId="0" fillId="14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4" fillId="0" borderId="25" xfId="22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221" applyFont="1" applyFill="1" applyBorder="1" applyAlignment="1">
      <alignment horizontal="left"/>
    </xf>
    <xf numFmtId="0" fontId="4" fillId="0" borderId="0" xfId="0" applyFont="1" applyAlignment="1">
      <alignment horizontal="left"/>
    </xf>
    <xf numFmtId="21" fontId="4" fillId="13" borderId="0" xfId="0" applyNumberFormat="1" applyFont="1" applyFill="1"/>
    <xf numFmtId="21" fontId="0" fillId="14" borderId="0" xfId="0" applyNumberFormat="1" applyFont="1" applyFill="1"/>
    <xf numFmtId="21" fontId="0" fillId="11" borderId="0" xfId="0" applyNumberFormat="1" applyFont="1" applyFill="1"/>
    <xf numFmtId="21" fontId="4" fillId="2" borderId="4" xfId="0" applyNumberFormat="1" applyFont="1" applyFill="1" applyBorder="1"/>
    <xf numFmtId="21" fontId="4" fillId="2" borderId="21" xfId="0" applyNumberFormat="1" applyFont="1" applyFill="1" applyBorder="1"/>
    <xf numFmtId="21" fontId="4" fillId="0" borderId="25" xfId="0" applyNumberFormat="1" applyFont="1" applyFill="1" applyBorder="1"/>
    <xf numFmtId="21" fontId="4" fillId="0" borderId="0" xfId="0" applyNumberFormat="1" applyFont="1" applyFill="1" applyBorder="1"/>
    <xf numFmtId="21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Alignment="1">
      <alignment horizontal="center"/>
    </xf>
    <xf numFmtId="2" fontId="4" fillId="13" borderId="1" xfId="0" applyNumberFormat="1" applyFont="1" applyFill="1" applyBorder="1" applyAlignment="1">
      <alignment horizontal="center"/>
    </xf>
    <xf numFmtId="21" fontId="0" fillId="0" borderId="0" xfId="0" applyNumberFormat="1" applyFill="1" applyAlignment="1">
      <alignment horizontal="center"/>
    </xf>
    <xf numFmtId="21" fontId="4" fillId="2" borderId="4" xfId="0" applyNumberFormat="1" applyFont="1" applyFill="1" applyBorder="1" applyAlignment="1">
      <alignment horizontal="center"/>
    </xf>
    <xf numFmtId="21" fontId="4" fillId="2" borderId="4" xfId="221" applyNumberFormat="1" applyFont="1" applyFill="1" applyBorder="1" applyAlignment="1">
      <alignment horizontal="center"/>
    </xf>
    <xf numFmtId="21" fontId="4" fillId="2" borderId="21" xfId="0" applyNumberFormat="1" applyFont="1" applyFill="1" applyBorder="1" applyAlignment="1">
      <alignment horizontal="center"/>
    </xf>
    <xf numFmtId="21" fontId="4" fillId="0" borderId="25" xfId="221" applyNumberFormat="1" applyFont="1" applyFill="1" applyBorder="1" applyAlignment="1">
      <alignment horizontal="center"/>
    </xf>
    <xf numFmtId="21" fontId="4" fillId="0" borderId="0" xfId="221" applyNumberFormat="1" applyFont="1" applyFill="1" applyBorder="1" applyAlignment="1">
      <alignment horizontal="center"/>
    </xf>
    <xf numFmtId="21" fontId="4" fillId="0" borderId="25" xfId="0" applyNumberFormat="1" applyFont="1" applyFill="1" applyBorder="1" applyAlignment="1">
      <alignment horizontal="center"/>
    </xf>
    <xf numFmtId="21" fontId="4" fillId="0" borderId="0" xfId="222" applyNumberFormat="1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14" xfId="0" applyFont="1" applyBorder="1"/>
    <xf numFmtId="0" fontId="6" fillId="0" borderId="3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" fontId="6" fillId="0" borderId="16" xfId="0" applyNumberFormat="1" applyFont="1" applyBorder="1" applyAlignment="1">
      <alignment horizontal="center"/>
    </xf>
    <xf numFmtId="1" fontId="6" fillId="0" borderId="16" xfId="0" applyNumberFormat="1" applyFont="1" applyFill="1" applyBorder="1" applyAlignment="1">
      <alignment horizontal="center"/>
    </xf>
    <xf numFmtId="2" fontId="6" fillId="0" borderId="5" xfId="0" applyNumberFormat="1" applyFont="1" applyFill="1" applyBorder="1" applyAlignment="1">
      <alignment horizontal="center"/>
    </xf>
    <xf numFmtId="1" fontId="6" fillId="0" borderId="5" xfId="0" applyNumberFormat="1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/>
    </xf>
    <xf numFmtId="0" fontId="6" fillId="3" borderId="28" xfId="0" applyFont="1" applyFill="1" applyBorder="1"/>
    <xf numFmtId="0" fontId="6" fillId="3" borderId="0" xfId="0" applyFont="1" applyFill="1" applyBorder="1"/>
    <xf numFmtId="0" fontId="6" fillId="0" borderId="1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2" fontId="6" fillId="0" borderId="37" xfId="0" applyNumberFormat="1" applyFont="1" applyBorder="1" applyAlignment="1">
      <alignment horizontal="center"/>
    </xf>
    <xf numFmtId="164" fontId="6" fillId="0" borderId="36" xfId="0" applyNumberFormat="1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1" fontId="6" fillId="0" borderId="40" xfId="0" applyNumberFormat="1" applyFont="1" applyBorder="1" applyAlignment="1">
      <alignment horizontal="center"/>
    </xf>
    <xf numFmtId="1" fontId="6" fillId="7" borderId="18" xfId="0" applyNumberFormat="1" applyFont="1" applyFill="1" applyBorder="1" applyAlignment="1">
      <alignment horizontal="center"/>
    </xf>
    <xf numFmtId="2" fontId="6" fillId="0" borderId="39" xfId="0" applyNumberFormat="1" applyFont="1" applyFill="1" applyBorder="1" applyAlignment="1">
      <alignment horizontal="center"/>
    </xf>
    <xf numFmtId="1" fontId="6" fillId="0" borderId="39" xfId="0" applyNumberFormat="1" applyFont="1" applyFill="1" applyBorder="1" applyAlignment="1">
      <alignment horizontal="center"/>
    </xf>
    <xf numFmtId="0" fontId="6" fillId="0" borderId="39" xfId="0" applyNumberFormat="1" applyFont="1" applyFill="1" applyBorder="1" applyAlignment="1">
      <alignment horizontal="center"/>
    </xf>
    <xf numFmtId="0" fontId="6" fillId="3" borderId="0" xfId="0" applyFont="1" applyFill="1"/>
    <xf numFmtId="0" fontId="6" fillId="0" borderId="0" xfId="0" applyFont="1"/>
    <xf numFmtId="21" fontId="4" fillId="13" borderId="0" xfId="0" applyNumberFormat="1" applyFont="1" applyFill="1" applyBorder="1" applyAlignment="1"/>
    <xf numFmtId="14" fontId="4" fillId="0" borderId="0" xfId="0" applyNumberFormat="1" applyFont="1" applyAlignment="1">
      <alignment horizontal="center"/>
    </xf>
  </cellXfs>
  <cellStyles count="223">
    <cellStyle name="Bad" xfId="221" builtinId="27"/>
    <cellStyle name="Followed Hyperlink" xfId="108" builtinId="9" hidden="1"/>
    <cellStyle name="Followed Hyperlink" xfId="100" builtinId="9" hidden="1"/>
    <cellStyle name="Followed Hyperlink" xfId="80" builtinId="9" hidden="1"/>
    <cellStyle name="Followed Hyperlink" xfId="72" builtinId="9" hidden="1"/>
    <cellStyle name="Followed Hyperlink" xfId="104" builtinId="9" hidden="1"/>
    <cellStyle name="Followed Hyperlink" xfId="84" builtinId="9" hidden="1"/>
    <cellStyle name="Followed Hyperlink" xfId="156" builtinId="9" hidden="1"/>
    <cellStyle name="Followed Hyperlink" xfId="184" builtinId="9" hidden="1"/>
    <cellStyle name="Followed Hyperlink" xfId="164" builtinId="9" hidden="1"/>
    <cellStyle name="Followed Hyperlink" xfId="144" builtinId="9" hidden="1"/>
    <cellStyle name="Followed Hyperlink" xfId="120" builtinId="9" hidden="1"/>
    <cellStyle name="Followed Hyperlink" xfId="204" builtinId="9" hidden="1"/>
    <cellStyle name="Followed Hyperlink" xfId="206" builtinId="9" hidden="1"/>
    <cellStyle name="Followed Hyperlink" xfId="174" builtinId="9" hidden="1"/>
    <cellStyle name="Followed Hyperlink" xfId="142" builtinId="9" hidden="1"/>
    <cellStyle name="Followed Hyperlink" xfId="110" builtinId="9" hidden="1"/>
    <cellStyle name="Followed Hyperlink" xfId="78" builtinId="9" hidden="1"/>
    <cellStyle name="Followed Hyperlink" xfId="34" builtinId="9" hidden="1"/>
    <cellStyle name="Followed Hyperlink" xfId="56" builtinId="9" hidden="1"/>
    <cellStyle name="Followed Hyperlink" xfId="30" builtinId="9" hidden="1"/>
    <cellStyle name="Followed Hyperlink" xfId="6" builtinId="9" hidden="1"/>
    <cellStyle name="Followed Hyperlink" xfId="14" builtinId="9" hidden="1"/>
    <cellStyle name="Followed Hyperlink" xfId="38" builtinId="9" hidden="1"/>
    <cellStyle name="Followed Hyperlink" xfId="146" builtinId="9" hidden="1"/>
    <cellStyle name="Followed Hyperlink" xfId="122" builtinId="9" hidden="1"/>
    <cellStyle name="Followed Hyperlink" xfId="106" builtinId="9" hidden="1"/>
    <cellStyle name="Followed Hyperlink" xfId="82" builtinId="9" hidden="1"/>
    <cellStyle name="Followed Hyperlink" xfId="26" builtinId="9" hidden="1"/>
    <cellStyle name="Followed Hyperlink" xfId="36" builtinId="9" hidden="1"/>
    <cellStyle name="Followed Hyperlink" xfId="52" builtinId="9" hidden="1"/>
    <cellStyle name="Followed Hyperlink" xfId="54" builtinId="9" hidden="1"/>
    <cellStyle name="Followed Hyperlink" xfId="42" builtinId="9" hidden="1"/>
    <cellStyle name="Followed Hyperlink" xfId="98" builtinId="9" hidden="1"/>
    <cellStyle name="Followed Hyperlink" xfId="162" builtinId="9" hidden="1"/>
    <cellStyle name="Followed Hyperlink" xfId="202" builtinId="9" hidden="1"/>
    <cellStyle name="Followed Hyperlink" xfId="178" builtinId="9" hidden="1"/>
    <cellStyle name="Followed Hyperlink" xfId="194" builtinId="9" hidden="1"/>
    <cellStyle name="Followed Hyperlink" xfId="218" builtinId="9" hidden="1"/>
    <cellStyle name="Followed Hyperlink" xfId="200" builtinId="9" hidden="1"/>
    <cellStyle name="Followed Hyperlink" xfId="208" builtinId="9" hidden="1"/>
    <cellStyle name="Followed Hyperlink" xfId="216" builtinId="9" hidden="1"/>
    <cellStyle name="Followed Hyperlink" xfId="170" builtinId="9" hidden="1"/>
    <cellStyle name="Followed Hyperlink" xfId="186" builtinId="9" hidden="1"/>
    <cellStyle name="Followed Hyperlink" xfId="210" builtinId="9" hidden="1"/>
    <cellStyle name="Followed Hyperlink" xfId="130" builtinId="9" hidden="1"/>
    <cellStyle name="Followed Hyperlink" xfId="66" builtinId="9" hidden="1"/>
    <cellStyle name="Followed Hyperlink" xfId="64" builtinId="9" hidden="1"/>
    <cellStyle name="Followed Hyperlink" xfId="58" builtinId="9" hidden="1"/>
    <cellStyle name="Followed Hyperlink" xfId="48" builtinId="9" hidden="1"/>
    <cellStyle name="Followed Hyperlink" xfId="32" builtinId="9" hidden="1"/>
    <cellStyle name="Followed Hyperlink" xfId="74" builtinId="9" hidden="1"/>
    <cellStyle name="Followed Hyperlink" xfId="90" builtinId="9" hidden="1"/>
    <cellStyle name="Followed Hyperlink" xfId="114" builtinId="9" hidden="1"/>
    <cellStyle name="Followed Hyperlink" xfId="138" builtinId="9" hidden="1"/>
    <cellStyle name="Followed Hyperlink" xfId="154" builtinId="9" hidden="1"/>
    <cellStyle name="Followed Hyperlink" xfId="12" builtinId="9" hidden="1"/>
    <cellStyle name="Followed Hyperlink" xfId="2" builtinId="9" hidden="1"/>
    <cellStyle name="Followed Hyperlink" xfId="16" builtinId="9" hidden="1"/>
    <cellStyle name="Followed Hyperlink" xfId="62" builtinId="9" hidden="1"/>
    <cellStyle name="Followed Hyperlink" xfId="44" builtinId="9" hidden="1"/>
    <cellStyle name="Followed Hyperlink" xfId="24" builtinId="9" hidden="1"/>
    <cellStyle name="Followed Hyperlink" xfId="94" builtinId="9" hidden="1"/>
    <cellStyle name="Followed Hyperlink" xfId="126" builtinId="9" hidden="1"/>
    <cellStyle name="Followed Hyperlink" xfId="158" builtinId="9" hidden="1"/>
    <cellStyle name="Followed Hyperlink" xfId="190" builtinId="9" hidden="1"/>
    <cellStyle name="Followed Hyperlink" xfId="220" builtinId="9" hidden="1"/>
    <cellStyle name="Followed Hyperlink" xfId="112" builtinId="9" hidden="1"/>
    <cellStyle name="Followed Hyperlink" xfId="132" builtinId="9" hidden="1"/>
    <cellStyle name="Followed Hyperlink" xfId="152" builtinId="9" hidden="1"/>
    <cellStyle name="Followed Hyperlink" xfId="176" builtinId="9" hidden="1"/>
    <cellStyle name="Followed Hyperlink" xfId="188" builtinId="9" hidden="1"/>
    <cellStyle name="Followed Hyperlink" xfId="124" builtinId="9" hidden="1"/>
    <cellStyle name="Followed Hyperlink" xfId="96" builtinId="9" hidden="1"/>
    <cellStyle name="Followed Hyperlink" xfId="76" builtinId="9" hidden="1"/>
    <cellStyle name="Followed Hyperlink" xfId="68" builtinId="9" hidden="1"/>
    <cellStyle name="Followed Hyperlink" xfId="92" builtinId="9" hidden="1"/>
    <cellStyle name="Followed Hyperlink" xfId="88" builtinId="9" hidden="1"/>
    <cellStyle name="Followed Hyperlink" xfId="140" builtinId="9" hidden="1"/>
    <cellStyle name="Followed Hyperlink" xfId="70" builtinId="9" hidden="1"/>
    <cellStyle name="Followed Hyperlink" xfId="86" builtinId="9" hidden="1"/>
    <cellStyle name="Followed Hyperlink" xfId="102" builtinId="9" hidden="1"/>
    <cellStyle name="Followed Hyperlink" xfId="134" builtinId="9" hidden="1"/>
    <cellStyle name="Followed Hyperlink" xfId="150" builtinId="9" hidden="1"/>
    <cellStyle name="Followed Hyperlink" xfId="166" builtinId="9" hidden="1"/>
    <cellStyle name="Followed Hyperlink" xfId="198" builtinId="9" hidden="1"/>
    <cellStyle name="Followed Hyperlink" xfId="214" builtinId="9" hidden="1"/>
    <cellStyle name="Followed Hyperlink" xfId="212" builtinId="9" hidden="1"/>
    <cellStyle name="Followed Hyperlink" xfId="116" builtinId="9" hidden="1"/>
    <cellStyle name="Followed Hyperlink" xfId="128" builtinId="9" hidden="1"/>
    <cellStyle name="Followed Hyperlink" xfId="136" builtinId="9" hidden="1"/>
    <cellStyle name="Followed Hyperlink" xfId="160" builtinId="9" hidden="1"/>
    <cellStyle name="Followed Hyperlink" xfId="168" builtinId="9" hidden="1"/>
    <cellStyle name="Followed Hyperlink" xfId="180" builtinId="9" hidden="1"/>
    <cellStyle name="Followed Hyperlink" xfId="172" builtinId="9" hidden="1"/>
    <cellStyle name="Followed Hyperlink" xfId="192" builtinId="9" hidden="1"/>
    <cellStyle name="Followed Hyperlink" xfId="148" builtinId="9" hidden="1"/>
    <cellStyle name="Followed Hyperlink" xfId="196" builtinId="9" hidden="1"/>
    <cellStyle name="Followed Hyperlink" xfId="182" builtinId="9" hidden="1"/>
    <cellStyle name="Followed Hyperlink" xfId="118" builtinId="9" hidden="1"/>
    <cellStyle name="Followed Hyperlink" xfId="28" builtinId="9" hidden="1"/>
    <cellStyle name="Followed Hyperlink" xfId="20" builtinId="9" hidden="1"/>
    <cellStyle name="Followed Hyperlink" xfId="10" builtinId="9" hidden="1"/>
    <cellStyle name="Followed Hyperlink" xfId="60" builtinId="9" hidden="1"/>
    <cellStyle name="Followed Hyperlink" xfId="50" builtinId="9" hidden="1"/>
    <cellStyle name="Followed Hyperlink" xfId="40" builtinId="9" hidden="1"/>
    <cellStyle name="Followed Hyperlink" xfId="46" builtinId="9" hidden="1"/>
    <cellStyle name="Followed Hyperlink" xfId="8" builtinId="9" hidden="1"/>
    <cellStyle name="Followed Hyperlink" xfId="4" builtinId="9" hidden="1"/>
    <cellStyle name="Followed Hyperlink" xfId="18" builtinId="9" hidden="1"/>
    <cellStyle name="Followed Hyperlink" xfId="22" builtinId="9" hidden="1"/>
    <cellStyle name="Good" xfId="222" builtinId="26"/>
    <cellStyle name="Hyperlink" xfId="139" builtinId="8" hidden="1"/>
    <cellStyle name="Hyperlink" xfId="211" builtinId="8" hidden="1"/>
    <cellStyle name="Hyperlink" xfId="219" builtinId="8" hidden="1"/>
    <cellStyle name="Hyperlink" xfId="207" builtinId="8" hidden="1"/>
    <cellStyle name="Hyperlink" xfId="183" builtinId="8" hidden="1"/>
    <cellStyle name="Hyperlink" xfId="171" builtinId="8" hidden="1"/>
    <cellStyle name="Hyperlink" xfId="159" builtinId="8" hidden="1"/>
    <cellStyle name="Hyperlink" xfId="73" builtinId="8" hidden="1"/>
    <cellStyle name="Hyperlink" xfId="23" builtinId="8" hidden="1"/>
    <cellStyle name="Hyperlink" xfId="79" builtinId="8" hidden="1"/>
    <cellStyle name="Hyperlink" xfId="87" builtinId="8" hidden="1"/>
    <cellStyle name="Hyperlink" xfId="89" builtinId="8" hidden="1"/>
    <cellStyle name="Hyperlink" xfId="93" builtinId="8" hidden="1"/>
    <cellStyle name="Hyperlink" xfId="69" builtinId="8" hidden="1"/>
    <cellStyle name="Hyperlink" xfId="53" builtinId="8" hidden="1"/>
    <cellStyle name="Hyperlink" xfId="19" builtinId="8" hidden="1"/>
    <cellStyle name="Hyperlink" xfId="27" builtinId="8" hidden="1"/>
    <cellStyle name="Hyperlink" xfId="29" builtinId="8" hidden="1"/>
    <cellStyle name="Hyperlink" xfId="35" builtinId="8" hidden="1"/>
    <cellStyle name="Hyperlink" xfId="41" builtinId="8" hidden="1"/>
    <cellStyle name="Hyperlink" xfId="21" builtinId="8" hidden="1"/>
    <cellStyle name="Hyperlink" xfId="9" builtinId="8" hidden="1"/>
    <cellStyle name="Hyperlink" xfId="15" builtinId="8" hidden="1"/>
    <cellStyle name="Hyperlink" xfId="7" builtinId="8" hidden="1"/>
    <cellStyle name="Hyperlink" xfId="3" builtinId="8" hidden="1"/>
    <cellStyle name="Hyperlink" xfId="5" builtinId="8" hidden="1"/>
    <cellStyle name="Hyperlink" xfId="11" builtinId="8" hidden="1"/>
    <cellStyle name="Hyperlink" xfId="39" builtinId="8" hidden="1"/>
    <cellStyle name="Hyperlink" xfId="33" builtinId="8" hidden="1"/>
    <cellStyle name="Hyperlink" xfId="95" builtinId="8" hidden="1"/>
    <cellStyle name="Hyperlink" xfId="43" builtinId="8" hidden="1"/>
    <cellStyle name="Hyperlink" xfId="51" builtinId="8" hidden="1"/>
    <cellStyle name="Hyperlink" xfId="57" builtinId="8" hidden="1"/>
    <cellStyle name="Hyperlink" xfId="59" builtinId="8" hidden="1"/>
    <cellStyle name="Hyperlink" xfId="65" builtinId="8" hidden="1"/>
    <cellStyle name="Hyperlink" xfId="67" builtinId="8" hidden="1"/>
    <cellStyle name="Hyperlink" xfId="71" builtinId="8" hidden="1"/>
    <cellStyle name="Hyperlink" xfId="77" builtinId="8" hidden="1"/>
    <cellStyle name="Hyperlink" xfId="47" builtinId="8" hidden="1"/>
    <cellStyle name="Hyperlink" xfId="141" builtinId="8" hidden="1"/>
    <cellStyle name="Hyperlink" xfId="125" builtinId="8" hidden="1"/>
    <cellStyle name="Hyperlink" xfId="109" builtinId="8" hidden="1"/>
    <cellStyle name="Hyperlink" xfId="101" builtinId="8" hidden="1"/>
    <cellStyle name="Hyperlink" xfId="157" builtinId="8" hidden="1"/>
    <cellStyle name="Hyperlink" xfId="173" builtinId="8" hidden="1"/>
    <cellStyle name="Hyperlink" xfId="189" builtinId="8" hidden="1"/>
    <cellStyle name="Hyperlink" xfId="165" builtinId="8" hidden="1"/>
    <cellStyle name="Hyperlink" xfId="133" builtinId="8" hidden="1"/>
    <cellStyle name="Hyperlink" xfId="75" builtinId="8" hidden="1"/>
    <cellStyle name="Hyperlink" xfId="61" builtinId="8" hidden="1"/>
    <cellStyle name="Hyperlink" xfId="49" builtinId="8" hidden="1"/>
    <cellStyle name="Hyperlink" xfId="17" builtinId="8" hidden="1"/>
    <cellStyle name="Hyperlink" xfId="1" builtinId="8" hidden="1"/>
    <cellStyle name="Hyperlink" xfId="13" builtinId="8" hidden="1"/>
    <cellStyle name="Hyperlink" xfId="37" builtinId="8" hidden="1"/>
    <cellStyle name="Hyperlink" xfId="25" builtinId="8" hidden="1"/>
    <cellStyle name="Hyperlink" xfId="97" builtinId="8" hidden="1"/>
    <cellStyle name="Hyperlink" xfId="83" builtinId="8" hidden="1"/>
    <cellStyle name="Hyperlink" xfId="117" builtinId="8" hidden="1"/>
    <cellStyle name="Hyperlink" xfId="195" builtinId="8" hidden="1"/>
    <cellStyle name="Hyperlink" xfId="129" builtinId="8" hidden="1"/>
    <cellStyle name="Hyperlink" xfId="203" builtinId="8" hidden="1"/>
    <cellStyle name="Hyperlink" xfId="209" builtinId="8" hidden="1"/>
    <cellStyle name="Hyperlink" xfId="215" builtinId="8" hidden="1"/>
    <cellStyle name="Hyperlink" xfId="217" builtinId="8" hidden="1"/>
    <cellStyle name="Hyperlink" xfId="213" builtinId="8" hidden="1"/>
    <cellStyle name="Hyperlink" xfId="197" builtinId="8" hidden="1"/>
    <cellStyle name="Hyperlink" xfId="191" builtinId="8" hidden="1"/>
    <cellStyle name="Hyperlink" xfId="169" builtinId="8" hidden="1"/>
    <cellStyle name="Hyperlink" xfId="123" builtinId="8" hidden="1"/>
    <cellStyle name="Hyperlink" xfId="131" builtinId="8" hidden="1"/>
    <cellStyle name="Hyperlink" xfId="135" builtinId="8" hidden="1"/>
    <cellStyle name="Hyperlink" xfId="137" builtinId="8" hidden="1"/>
    <cellStyle name="Hyperlink" xfId="145" builtinId="8" hidden="1"/>
    <cellStyle name="Hyperlink" xfId="147" builtinId="8" hidden="1"/>
    <cellStyle name="Hyperlink" xfId="153" builtinId="8" hidden="1"/>
    <cellStyle name="Hyperlink" xfId="127" builtinId="8" hidden="1"/>
    <cellStyle name="Hyperlink" xfId="111" builtinId="8" hidden="1"/>
    <cellStyle name="Hyperlink" xfId="115" builtinId="8" hidden="1"/>
    <cellStyle name="Hyperlink" xfId="119" builtinId="8" hidden="1"/>
    <cellStyle name="Hyperlink" xfId="107" builtinId="8" hidden="1"/>
    <cellStyle name="Hyperlink" xfId="103" builtinId="8" hidden="1"/>
    <cellStyle name="Hyperlink" xfId="99" builtinId="8" hidden="1"/>
    <cellStyle name="Hyperlink" xfId="105" builtinId="8" hidden="1"/>
    <cellStyle name="Hyperlink" xfId="113" builtinId="8" hidden="1"/>
    <cellStyle name="Hyperlink" xfId="151" builtinId="8" hidden="1"/>
    <cellStyle name="Hyperlink" xfId="121" builtinId="8" hidden="1"/>
    <cellStyle name="Hyperlink" xfId="143" builtinId="8" hidden="1"/>
    <cellStyle name="Hyperlink" xfId="205" builtinId="8" hidden="1"/>
    <cellStyle name="Hyperlink" xfId="155" builtinId="8" hidden="1"/>
    <cellStyle name="Hyperlink" xfId="163" builtinId="8" hidden="1"/>
    <cellStyle name="Hyperlink" xfId="167" builtinId="8" hidden="1"/>
    <cellStyle name="Hyperlink" xfId="175" builtinId="8" hidden="1"/>
    <cellStyle name="Hyperlink" xfId="177" builtinId="8" hidden="1"/>
    <cellStyle name="Hyperlink" xfId="179" builtinId="8" hidden="1"/>
    <cellStyle name="Hyperlink" xfId="185" builtinId="8" hidden="1"/>
    <cellStyle name="Hyperlink" xfId="187" builtinId="8" hidden="1"/>
    <cellStyle name="Hyperlink" xfId="193" builtinId="8" hidden="1"/>
    <cellStyle name="Hyperlink" xfId="199" builtinId="8" hidden="1"/>
    <cellStyle name="Hyperlink" xfId="201" builtinId="8" hidden="1"/>
    <cellStyle name="Hyperlink" xfId="161" builtinId="8" hidden="1"/>
    <cellStyle name="Hyperlink" xfId="63" builtinId="8" hidden="1"/>
    <cellStyle name="Hyperlink" xfId="55" builtinId="8" hidden="1"/>
    <cellStyle name="Hyperlink" xfId="45" builtinId="8" hidden="1"/>
    <cellStyle name="Hyperlink" xfId="149" builtinId="8" hidden="1"/>
    <cellStyle name="Hyperlink" xfId="181" builtinId="8" hidden="1"/>
    <cellStyle name="Hyperlink" xfId="91" builtinId="8" hidden="1"/>
    <cellStyle name="Hyperlink" xfId="81" builtinId="8" hidden="1"/>
    <cellStyle name="Hyperlink" xfId="85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'Q1 Outbreak time series'!$R$6</c:f>
              <c:strCache>
                <c:ptCount val="1"/>
                <c:pt idx="0">
                  <c:v>Susceptible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'Q1 Outbreak time series'!$S$5:$W$5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 </c:v>
                </c:pt>
                <c:pt idx="4">
                  <c:v>Day 5</c:v>
                </c:pt>
              </c:strCache>
            </c:strRef>
          </c:cat>
          <c:val>
            <c:numRef>
              <c:f>'Q1 Outbreak time series'!$S$6:$W$6</c:f>
              <c:numCache>
                <c:formatCode>General</c:formatCode>
                <c:ptCount val="5"/>
                <c:pt idx="0">
                  <c:v>52</c:v>
                </c:pt>
                <c:pt idx="1">
                  <c:v>49</c:v>
                </c:pt>
                <c:pt idx="2">
                  <c:v>48</c:v>
                </c:pt>
                <c:pt idx="3">
                  <c:v>46</c:v>
                </c:pt>
                <c:pt idx="4">
                  <c:v>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7CE-4CFB-BAA0-2D11846F6CA3}"/>
            </c:ext>
          </c:extLst>
        </c:ser>
        <c:ser>
          <c:idx val="1"/>
          <c:order val="1"/>
          <c:tx>
            <c:strRef>
              <c:f>'Q1 Outbreak time series'!$R$7</c:f>
              <c:strCache>
                <c:ptCount val="1"/>
                <c:pt idx="0">
                  <c:v>Infected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'Q1 Outbreak time series'!$S$5:$W$5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 </c:v>
                </c:pt>
                <c:pt idx="4">
                  <c:v>Day 5</c:v>
                </c:pt>
              </c:strCache>
            </c:strRef>
          </c:cat>
          <c:val>
            <c:numRef>
              <c:f>'Q1 Outbreak time series'!$S$7:$W$7</c:f>
              <c:numCache>
                <c:formatCode>General</c:formatCode>
                <c:ptCount val="5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7</c:v>
                </c:pt>
                <c:pt idx="4">
                  <c:v>10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7CE-4CFB-BAA0-2D11846F6CA3}"/>
            </c:ext>
          </c:extLst>
        </c:ser>
        <c:ser>
          <c:idx val="2"/>
          <c:order val="2"/>
          <c:tx>
            <c:strRef>
              <c:f>'Q1 Outbreak time series'!$R$8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'Q1 Outbreak time series'!$S$5:$W$5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 </c:v>
                </c:pt>
                <c:pt idx="4">
                  <c:v>Day 5</c:v>
                </c:pt>
              </c:strCache>
            </c:strRef>
          </c:cat>
          <c:val>
            <c:numRef>
              <c:f>'Q1 Outbreak time series'!$S$8:$W$8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7CE-4CFB-BAA0-2D11846F6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602216"/>
        <c:axId val="235602608"/>
      </c:lineChart>
      <c:catAx>
        <c:axId val="235602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602608"/>
        <c:crosses val="autoZero"/>
        <c:auto val="1"/>
        <c:lblAlgn val="ctr"/>
        <c:lblOffset val="100"/>
        <c:noMultiLvlLbl val="0"/>
      </c:catAx>
      <c:valAx>
        <c:axId val="23560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Number of students</a:t>
                </a:r>
              </a:p>
            </c:rich>
          </c:tx>
          <c:layout>
            <c:manualLayout>
              <c:xMode val="edge"/>
              <c:yMode val="edge"/>
              <c:x val="1.11110611173603E-2"/>
              <c:y val="0.31044751608994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602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427581552305997"/>
          <c:y val="0.23831894390882"/>
          <c:w val="0.136676565429321"/>
          <c:h val="0.451120020636286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Latent period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'Q5 &amp; Q6 Latent Period '!$E$4:$E$23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</c:numCache>
            </c:numRef>
          </c:cat>
          <c:val>
            <c:numRef>
              <c:f>'Q5 &amp; Q6 Latent Period '!$F$4:$F$23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B25-4D8C-B364-2BA46E67C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5603392"/>
        <c:axId val="235603784"/>
      </c:barChart>
      <c:catAx>
        <c:axId val="235603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5603784"/>
        <c:crosses val="autoZero"/>
        <c:auto val="1"/>
        <c:lblAlgn val="ctr"/>
        <c:lblOffset val="100"/>
        <c:noMultiLvlLbl val="0"/>
      </c:catAx>
      <c:valAx>
        <c:axId val="235603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560339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Incubation period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'Q7 &amp; Q8 Incubation Period'!$E$4:$E$14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</c:numCache>
            </c:numRef>
          </c:cat>
          <c:val>
            <c:numRef>
              <c:f>'Q7 &amp; Q8 Incubation Period'!$F$4:$F$14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B4C-43CA-9130-CBB5CE2BC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5604568"/>
        <c:axId val="235604960"/>
      </c:barChart>
      <c:catAx>
        <c:axId val="235604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5604960"/>
        <c:crosses val="autoZero"/>
        <c:auto val="1"/>
        <c:lblAlgn val="ctr"/>
        <c:lblOffset val="100"/>
        <c:noMultiLvlLbl val="0"/>
      </c:catAx>
      <c:valAx>
        <c:axId val="23560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560456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Infectious period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'Q9 &amp; Q10 Infectious Period '!$E$4:$E$15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  <c:pt idx="11">
                  <c:v>120</c:v>
                </c:pt>
              </c:numCache>
            </c:numRef>
          </c:cat>
          <c:val>
            <c:numRef>
              <c:f>'Q9 &amp; Q10 Infectious Period '!$F$4:$F$15</c:f>
              <c:numCache>
                <c:formatCode>General</c:formatCode>
                <c:ptCount val="12"/>
                <c:pt idx="0">
                  <c:v>6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19F-453C-9B83-751BB6335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1857912"/>
        <c:axId val="601858304"/>
      </c:barChart>
      <c:catAx>
        <c:axId val="601857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1858304"/>
        <c:crosses val="autoZero"/>
        <c:auto val="1"/>
        <c:lblAlgn val="ctr"/>
        <c:lblOffset val="100"/>
        <c:noMultiLvlLbl val="0"/>
      </c:catAx>
      <c:valAx>
        <c:axId val="601858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185791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Generation time</a:t>
            </a:r>
          </a:p>
        </c:rich>
      </c:tx>
      <c:layout>
        <c:manualLayout>
          <c:xMode val="edge"/>
          <c:yMode val="edge"/>
          <c:x val="0.376075179657269"/>
          <c:y val="2.0227557365830501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'Q11 &amp; Q12 Generation time '!$E$4:$E$15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</c:numCache>
            </c:numRef>
          </c:cat>
          <c:val>
            <c:numRef>
              <c:f>'Q11 &amp; Q12 Generation time '!$F$4:$F$15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5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6C8-4AC1-86AD-D71CFC376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1859088"/>
        <c:axId val="601859480"/>
      </c:barChart>
      <c:catAx>
        <c:axId val="60185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1859480"/>
        <c:crosses val="autoZero"/>
        <c:auto val="1"/>
        <c:lblAlgn val="ctr"/>
        <c:lblOffset val="100"/>
        <c:noMultiLvlLbl val="0"/>
      </c:catAx>
      <c:valAx>
        <c:axId val="601859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185908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9</xdr:row>
      <xdr:rowOff>147636</xdr:rowOff>
    </xdr:from>
    <xdr:to>
      <xdr:col>25</xdr:col>
      <xdr:colOff>361950</xdr:colOff>
      <xdr:row>29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676274</xdr:colOff>
      <xdr:row>5</xdr:row>
      <xdr:rowOff>14287</xdr:rowOff>
    </xdr:from>
    <xdr:to>
      <xdr:col>16</xdr:col>
      <xdr:colOff>257174</xdr:colOff>
      <xdr:row>23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666749</xdr:colOff>
      <xdr:row>5</xdr:row>
      <xdr:rowOff>52387</xdr:rowOff>
    </xdr:from>
    <xdr:to>
      <xdr:col>16</xdr:col>
      <xdr:colOff>238124</xdr:colOff>
      <xdr:row>24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71437</xdr:rowOff>
    </xdr:from>
    <xdr:to>
      <xdr:col>16</xdr:col>
      <xdr:colOff>257176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5</xdr:row>
      <xdr:rowOff>80962</xdr:rowOff>
    </xdr:from>
    <xdr:to>
      <xdr:col>16</xdr:col>
      <xdr:colOff>266699</xdr:colOff>
      <xdr:row>24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4"/>
  <sheetViews>
    <sheetView zoomScale="113" workbookViewId="0">
      <pane xSplit="1" topLeftCell="X1" activePane="topRight" state="frozen"/>
      <selection pane="topRight" activeCell="AB16" sqref="AB16"/>
    </sheetView>
  </sheetViews>
  <sheetFormatPr defaultColWidth="11" defaultRowHeight="15.75"/>
  <cols>
    <col min="1" max="1" width="4.125" style="4" customWidth="1"/>
    <col min="2" max="2" width="10.125" style="177" customWidth="1"/>
    <col min="3" max="3" width="10.875" style="22" customWidth="1"/>
    <col min="4" max="4" width="13.875" style="25" bestFit="1" customWidth="1"/>
    <col min="5" max="5" width="11.375" style="186" customWidth="1"/>
    <col min="6" max="6" width="15.125" style="24" bestFit="1" customWidth="1"/>
    <col min="7" max="7" width="15.375" style="25" bestFit="1" customWidth="1"/>
    <col min="8" max="8" width="8.375" style="186" customWidth="1"/>
    <col min="9" max="9" width="16.125" style="24" customWidth="1"/>
    <col min="10" max="10" width="14.625" style="25" bestFit="1" customWidth="1"/>
    <col min="11" max="11" width="8.5" style="186" bestFit="1" customWidth="1"/>
    <col min="12" max="12" width="18.5" style="24" customWidth="1"/>
    <col min="13" max="13" width="19.125" style="23" bestFit="1" customWidth="1"/>
    <col min="14" max="14" width="18.625" style="47" bestFit="1" customWidth="1"/>
    <col min="15" max="15" width="14.625" style="49" customWidth="1"/>
    <col min="16" max="16" width="44.375" style="79" bestFit="1" customWidth="1"/>
    <col min="17" max="17" width="35.375" style="50" bestFit="1" customWidth="1"/>
    <col min="18" max="18" width="15.875" style="54" bestFit="1" customWidth="1"/>
    <col min="19" max="19" width="20" style="54" bestFit="1" customWidth="1"/>
    <col min="20" max="20" width="20.875" style="45" bestFit="1" customWidth="1"/>
    <col min="21" max="21" width="24.625" style="45" bestFit="1" customWidth="1"/>
    <col min="22" max="22" width="25" style="45" bestFit="1" customWidth="1"/>
    <col min="23" max="23" width="39.125" style="45" bestFit="1" customWidth="1"/>
    <col min="24" max="24" width="25.5" style="45" bestFit="1" customWidth="1"/>
    <col min="25" max="25" width="34.5" style="77" bestFit="1" customWidth="1"/>
    <col min="26" max="26" width="37.5" style="77" bestFit="1" customWidth="1"/>
    <col min="27" max="27" width="24.875" style="5" customWidth="1"/>
    <col min="28" max="28" width="24" style="5" customWidth="1"/>
    <col min="29" max="29" width="16" style="5" customWidth="1"/>
    <col min="30" max="30" width="14.375" style="5" customWidth="1"/>
    <col min="31" max="31" width="18.625" style="5" customWidth="1"/>
    <col min="32" max="16384" width="11" style="5"/>
  </cols>
  <sheetData>
    <row r="1" spans="1:51" ht="16.5" thickBot="1">
      <c r="A1" s="196"/>
      <c r="B1" s="197"/>
      <c r="C1" s="197"/>
      <c r="D1" s="198"/>
      <c r="E1" s="199" t="s">
        <v>0</v>
      </c>
      <c r="F1" s="200"/>
      <c r="G1" s="201"/>
      <c r="H1" s="42" t="s">
        <v>1</v>
      </c>
      <c r="I1" s="200"/>
      <c r="J1" s="198"/>
      <c r="K1" s="42" t="s">
        <v>2</v>
      </c>
      <c r="L1" s="200"/>
      <c r="M1" s="169" t="s">
        <v>3</v>
      </c>
      <c r="N1" s="202"/>
      <c r="O1" s="203" t="s">
        <v>4</v>
      </c>
      <c r="P1" s="204" t="s">
        <v>5</v>
      </c>
      <c r="Q1" s="204" t="s">
        <v>6</v>
      </c>
      <c r="R1" s="205" t="s">
        <v>7</v>
      </c>
      <c r="S1" s="205" t="s">
        <v>8</v>
      </c>
      <c r="T1" s="204" t="s">
        <v>9</v>
      </c>
      <c r="U1" s="204" t="s">
        <v>10</v>
      </c>
      <c r="V1" s="204" t="s">
        <v>11</v>
      </c>
      <c r="W1" s="204" t="s">
        <v>12</v>
      </c>
      <c r="X1" s="204" t="s">
        <v>13</v>
      </c>
      <c r="Y1" s="206" t="s">
        <v>14</v>
      </c>
      <c r="Z1" s="206" t="s">
        <v>15</v>
      </c>
      <c r="AA1" s="207" t="s">
        <v>16</v>
      </c>
      <c r="AB1" s="208"/>
    </row>
    <row r="2" spans="1:51" s="223" customFormat="1" ht="16.5" thickBot="1">
      <c r="A2" s="209" t="s">
        <v>17</v>
      </c>
      <c r="B2" s="210" t="s">
        <v>18</v>
      </c>
      <c r="C2" s="211" t="s">
        <v>19</v>
      </c>
      <c r="D2" s="212" t="s">
        <v>20</v>
      </c>
      <c r="E2" s="213" t="s">
        <v>21</v>
      </c>
      <c r="F2" s="214" t="s">
        <v>22</v>
      </c>
      <c r="G2" s="212" t="s">
        <v>20</v>
      </c>
      <c r="H2" s="215" t="s">
        <v>21</v>
      </c>
      <c r="I2" s="214" t="s">
        <v>22</v>
      </c>
      <c r="J2" s="212" t="s">
        <v>20</v>
      </c>
      <c r="K2" s="213" t="s">
        <v>21</v>
      </c>
      <c r="L2" s="214" t="s">
        <v>22</v>
      </c>
      <c r="M2" s="216" t="s">
        <v>23</v>
      </c>
      <c r="N2" s="217" t="s">
        <v>24</v>
      </c>
      <c r="O2" s="218"/>
      <c r="P2" s="219" t="s">
        <v>22</v>
      </c>
      <c r="Q2" s="219" t="s">
        <v>22</v>
      </c>
      <c r="R2" s="220" t="s">
        <v>25</v>
      </c>
      <c r="S2" s="220" t="s">
        <v>25</v>
      </c>
      <c r="T2" s="219" t="s">
        <v>26</v>
      </c>
      <c r="U2" s="219" t="s">
        <v>26</v>
      </c>
      <c r="V2" s="219" t="s">
        <v>26</v>
      </c>
      <c r="W2" s="219" t="s">
        <v>22</v>
      </c>
      <c r="X2" s="219" t="s">
        <v>22</v>
      </c>
      <c r="Y2" s="221" t="s">
        <v>27</v>
      </c>
      <c r="Z2" s="221" t="s">
        <v>28</v>
      </c>
      <c r="AA2" s="222"/>
      <c r="AB2" s="222"/>
    </row>
    <row r="3" spans="1:51">
      <c r="A3" s="112">
        <v>1</v>
      </c>
      <c r="B3" s="170" t="s">
        <v>29</v>
      </c>
      <c r="C3" s="90" t="b">
        <v>0</v>
      </c>
      <c r="D3" s="113">
        <v>41554</v>
      </c>
      <c r="E3" s="224">
        <v>0.52083333333333337</v>
      </c>
      <c r="F3" s="187">
        <f>IF(E3&lt;&gt;"",(D3-$AB$16)*24+24*(E3-$AB$17),"Error")</f>
        <v>12.5</v>
      </c>
      <c r="G3" s="113">
        <v>41554</v>
      </c>
      <c r="H3" s="178">
        <v>0.5541666666666667</v>
      </c>
      <c r="I3" s="114">
        <f>IF(H3&lt;&gt;"",IF(H3&lt;&gt;"NA",(G3-$AB$16)*24+24*(H3-$AB$17),""),"")</f>
        <v>13.3</v>
      </c>
      <c r="J3" s="113">
        <v>41554</v>
      </c>
      <c r="K3" s="178">
        <v>0.57638888888888895</v>
      </c>
      <c r="L3" s="114">
        <f>IF(K3&lt;&gt;"",(J3-$AB$16)*24+24*(K3-$AB$17),"")</f>
        <v>13.833333333333336</v>
      </c>
      <c r="M3" s="91">
        <f t="shared" ref="M3:M34" si="0">IF(A3="","",IF(F3="","",COUNTIFS($B:$B,A3,$F:$F,"&gt;"&amp;F3)))</f>
        <v>1</v>
      </c>
      <c r="N3" s="92">
        <f t="shared" ref="N3:N34" si="1">IF(A3="","",IF(F3="","",COUNTIFS($B:$B,A3,$F:$F,"&gt;"&amp;F3,$C:$C,"FALSE")))</f>
        <v>1</v>
      </c>
      <c r="O3" s="51"/>
      <c r="P3" s="78">
        <f t="array" ref="P3">IF(A3="","",IF( C3="","NA",IF(M3&gt;0,   IF(MIN(IF(B:B=A3,F:F))&lt;=L3,  IF(MIN(IF(B:B=A3,F:F)) &gt;= F3,   MIN(IF(B:B=A3,F:F)), "Onward infection before infected"),"Onward infection after recovered"),"")))</f>
        <v>12.833333333333332</v>
      </c>
      <c r="Q3" s="48">
        <f t="array" ref="Q3">IF(A3="","",IF( C3="","NA",IF(M3&gt;0,   IF(MIN(IF(B:B=A3,F:F))&lt;=L3,  IF(MIN(IF(B:B=A3,F:F)) &gt;= F3,   MIN(IF(B:B=A3,F:F)), F3),L3),"")))</f>
        <v>12.833333333333332</v>
      </c>
      <c r="R3" s="53">
        <f t="shared" ref="R3:R34" si="2">IF(A3="","NA",IF(C3="",0,IF(C3,0,1)))</f>
        <v>1</v>
      </c>
      <c r="S3" s="53">
        <f t="shared" ref="S3:S34" si="3">IF(A3="","NA",IF(I3="",0,1))</f>
        <v>1</v>
      </c>
      <c r="T3" s="48">
        <f t="shared" ref="T3:T34" si="4">IF(C3&lt;&gt;"",IF(A3="","",IF(M3&gt;0,IF(Q3&lt;&gt;"Error",Q3-F3,""),"")),"NA")</f>
        <v>0.33333333333333215</v>
      </c>
      <c r="U3" s="48">
        <f t="shared" ref="U3:U34" si="5">IF(C3&lt;&gt;"",IF(A3="","",IF(I3&lt;&gt;"",I3-F3,"")),"NA")</f>
        <v>0.80000000000000071</v>
      </c>
      <c r="V3" s="48">
        <f t="shared" ref="V3:V34" si="6">IF(C3&lt;&gt;"",IF(A3="","",IF(M3&gt;0,IF(Q3&lt;&gt;"Error",L3-Q3,""), L3-F3)),"NA")</f>
        <v>1.0000000000000036</v>
      </c>
      <c r="W3" s="48" t="str">
        <f>IF(B3="Seed","NA",IF(C3&lt;&gt;"",IF(B3&lt;&gt;"",IF(F3-INDEX(A:F,MATCH(B3,A:A,0),6)&gt;=0,INDEX(A:F,MATCH(B3,A:A,0),6),"Error"),"Missing parent ID"),"NA"))</f>
        <v>NA</v>
      </c>
      <c r="X3" s="48" t="str">
        <f t="shared" ref="X3:X34" si="7">IF(W3="Error","Error",IF(W3 = "Missing parent ID","Missing parent ID",IF(W3&lt;&gt;"NA",F3-W3,"NA")))</f>
        <v>NA</v>
      </c>
      <c r="Y3" s="76">
        <f t="shared" ref="Y3:Y34" si="8">IF(F3&gt;0,IF(M3&lt;&gt;"",M3-N3,""),"NA")</f>
        <v>0</v>
      </c>
      <c r="Z3" s="76" t="str">
        <f>IF(B3="Seed","NA",IF(B3="","NA",IF(INDEX(A:I,MATCH(B3,A:A,0),9) &gt; 0, IF(F3 &gt; INDEX(A:I,MATCH(B3,A:A,0),9),0,1),1)))</f>
        <v>NA</v>
      </c>
      <c r="AA3" s="26" t="s">
        <v>30</v>
      </c>
      <c r="AB3" s="82"/>
    </row>
    <row r="4" spans="1:51" s="8" customFormat="1">
      <c r="A4" s="112">
        <v>2</v>
      </c>
      <c r="B4" s="170" t="s">
        <v>29</v>
      </c>
      <c r="C4" s="90" t="b">
        <v>0</v>
      </c>
      <c r="D4" s="113">
        <v>41554</v>
      </c>
      <c r="E4" s="178">
        <v>0.52152777777777781</v>
      </c>
      <c r="F4" s="114">
        <f t="shared" ref="F4:F22" si="9">IF(E4&lt;&gt;"",(D4-$AB$16)*24+24*(E4-$AB$17),"Error")</f>
        <v>12.516666666666667</v>
      </c>
      <c r="G4" s="113">
        <v>41554</v>
      </c>
      <c r="H4" s="178">
        <v>0.56458333333333333</v>
      </c>
      <c r="I4" s="114">
        <f t="shared" ref="I4:I22" si="10">IF(H4&lt;&gt;"",IF(H4&lt;&gt;"NA",(G4-$AB$16)*24+24*(H4-$AB$17),""),"")</f>
        <v>13.55</v>
      </c>
      <c r="J4" s="113">
        <v>41554</v>
      </c>
      <c r="K4" s="178">
        <v>0.66666666666666663</v>
      </c>
      <c r="L4" s="114">
        <f t="shared" ref="L4:L22" si="11">IF(K4&lt;&gt;"",(J4-$AB$16)*24+24*(K4-$AB$17),"")</f>
        <v>16</v>
      </c>
      <c r="M4" s="93">
        <f t="shared" si="0"/>
        <v>3</v>
      </c>
      <c r="N4" s="92">
        <f t="shared" si="1"/>
        <v>3</v>
      </c>
      <c r="O4" s="51"/>
      <c r="P4" s="78">
        <f t="array" ref="P4">IF(A4="","",IF( C4="","NA",IF(M4&gt;0,   IF(MIN(IF(B:B=A4,F:F))&lt;=L4,  IF(MIN(IF(B:B=A4,F:F)) &gt;= F4,   MIN(IF(B:B=A4,F:F)), "Onward infection before infected"),"Onward infection after recovered"),"")))</f>
        <v>16</v>
      </c>
      <c r="Q4" s="48">
        <f t="array" ref="Q4">IF(A4="","",IF( C4="","NA",IF(M4&gt;0,   IF(MIN(IF(B:B=A4,F:F))&lt;=L4,  IF(MIN(IF(B:B=A4,F:F)) &gt;= F4,   MIN(IF(B:B=A4,F:F)), F4),L4),"")))</f>
        <v>16</v>
      </c>
      <c r="R4" s="53">
        <f t="shared" si="2"/>
        <v>1</v>
      </c>
      <c r="S4" s="53">
        <f t="shared" si="3"/>
        <v>1</v>
      </c>
      <c r="T4" s="48">
        <f t="shared" si="4"/>
        <v>3.4833333333333325</v>
      </c>
      <c r="U4" s="48">
        <f t="shared" si="5"/>
        <v>1.0333333333333332</v>
      </c>
      <c r="V4" s="48">
        <f t="shared" si="6"/>
        <v>0</v>
      </c>
      <c r="W4" s="48" t="str">
        <f t="shared" ref="W4:W64" si="12">IF(B4="Seed","NA",IF(C4&lt;&gt;"",IF(B4&lt;&gt;"",IF(F4-INDEX(A:F,MATCH(B4,A:A,0),6)&gt;=0,INDEX(A:F,MATCH(B4,A:A,0),6),"Error"),"Missing parent ID"),"NA"))</f>
        <v>NA</v>
      </c>
      <c r="X4" s="48" t="str">
        <f t="shared" si="7"/>
        <v>NA</v>
      </c>
      <c r="Y4" s="76">
        <f t="shared" si="8"/>
        <v>0</v>
      </c>
      <c r="Z4" s="76" t="str">
        <f t="shared" ref="Z4:Z64" si="13">IF(B4="Seed","NA",IF(B4="","NA",IF(INDEX(A:I,MATCH(B4,A:A,0),9) &gt; 0, IF(F4 &gt; INDEX(A:I,MATCH(B4,A:A,0),9),0,1),1)))</f>
        <v>NA</v>
      </c>
      <c r="AA4" s="26"/>
      <c r="AB4" s="26"/>
    </row>
    <row r="5" spans="1:51">
      <c r="A5" s="112">
        <v>3</v>
      </c>
      <c r="B5" s="170" t="s">
        <v>29</v>
      </c>
      <c r="C5" s="90" t="b">
        <v>0</v>
      </c>
      <c r="D5" s="113">
        <v>41554</v>
      </c>
      <c r="E5" s="178">
        <v>0.52152777777777781</v>
      </c>
      <c r="F5" s="114">
        <f t="shared" si="9"/>
        <v>12.516666666666667</v>
      </c>
      <c r="G5" s="113">
        <v>41554</v>
      </c>
      <c r="H5" s="178">
        <v>0.54999999999999993</v>
      </c>
      <c r="I5" s="114">
        <f t="shared" si="10"/>
        <v>13.2</v>
      </c>
      <c r="J5" s="113">
        <v>41554</v>
      </c>
      <c r="K5" s="178">
        <v>0.64583333333333337</v>
      </c>
      <c r="L5" s="114">
        <f t="shared" si="11"/>
        <v>15.5</v>
      </c>
      <c r="M5" s="93">
        <f t="shared" si="0"/>
        <v>1</v>
      </c>
      <c r="N5" s="92">
        <f t="shared" si="1"/>
        <v>1</v>
      </c>
      <c r="O5" s="51"/>
      <c r="P5" s="78">
        <f t="array" ref="P5">IF(A5="","",IF( C5="","NA",IF(M5&gt;0,   IF(MIN(IF(B:B=A5,F:F))&lt;=L5,  IF(MIN(IF(B:B=A5,F:F)) &gt;= F5,   MIN(IF(B:B=A5,F:F)), "Onward infection before infected"),"Onward infection after recovered"),"")))</f>
        <v>15.5</v>
      </c>
      <c r="Q5" s="48">
        <f t="array" ref="Q5">IF(A5="","",IF( C5="","NA",IF(M5&gt;0,   IF(MIN(IF(B:B=A5,F:F))&lt;=L5,  IF(MIN(IF(B:B=A5,F:F)) &gt;= F5,   MIN(IF(B:B=A5,F:F)), F5),L5),"")))</f>
        <v>15.5</v>
      </c>
      <c r="R5" s="53">
        <f t="shared" si="2"/>
        <v>1</v>
      </c>
      <c r="S5" s="53">
        <f t="shared" si="3"/>
        <v>1</v>
      </c>
      <c r="T5" s="48">
        <f t="shared" si="4"/>
        <v>2.9833333333333325</v>
      </c>
      <c r="U5" s="48">
        <f t="shared" si="5"/>
        <v>0.68333333333333179</v>
      </c>
      <c r="V5" s="48">
        <f t="shared" si="6"/>
        <v>0</v>
      </c>
      <c r="W5" s="48" t="str">
        <f t="shared" si="12"/>
        <v>NA</v>
      </c>
      <c r="X5" s="48" t="str">
        <f t="shared" si="7"/>
        <v>NA</v>
      </c>
      <c r="Y5" s="76">
        <f t="shared" si="8"/>
        <v>0</v>
      </c>
      <c r="Z5" s="76" t="str">
        <f t="shared" si="13"/>
        <v>NA</v>
      </c>
      <c r="AA5" s="26" t="s">
        <v>31</v>
      </c>
      <c r="AB5" s="84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</row>
    <row r="6" spans="1:51">
      <c r="A6" s="104">
        <v>4</v>
      </c>
      <c r="B6" s="171">
        <v>1</v>
      </c>
      <c r="C6" s="86" t="b">
        <v>0</v>
      </c>
      <c r="D6" s="115">
        <v>41554</v>
      </c>
      <c r="E6" s="179">
        <v>0.53472222222222221</v>
      </c>
      <c r="F6" s="116">
        <f t="shared" si="9"/>
        <v>12.833333333333332</v>
      </c>
      <c r="G6" s="115">
        <v>41554</v>
      </c>
      <c r="H6" s="179">
        <v>0.8534722222222223</v>
      </c>
      <c r="I6" s="116">
        <f t="shared" si="10"/>
        <v>20.483333333333334</v>
      </c>
      <c r="J6" s="115">
        <v>41554</v>
      </c>
      <c r="K6" s="179">
        <v>0.83124999999999993</v>
      </c>
      <c r="L6" s="116">
        <f t="shared" si="11"/>
        <v>19.95</v>
      </c>
      <c r="M6" s="89">
        <f t="shared" si="0"/>
        <v>0</v>
      </c>
      <c r="N6" s="94">
        <f t="shared" si="1"/>
        <v>0</v>
      </c>
      <c r="O6" s="52"/>
      <c r="P6" s="78" t="str">
        <f t="array" ref="P6">IF(A6="","",IF( C6="","NA",IF(M6&gt;0,   IF(MIN(IF(B:B=A6,F:F))&lt;=L6,  IF(MIN(IF(B:B=A6,F:F)) &gt;= F6,   MIN(IF(B:B=A6,F:F)), "Onward infection before infected"),"Onward infection after recovered"),"")))</f>
        <v/>
      </c>
      <c r="Q6" s="48" t="str">
        <f t="array" ref="Q6">IF(A6="","",IF( C6="","NA",IF(M6&gt;0,   IF(MIN(IF(B:B=A6,F:F))&lt;=L6,  IF(MIN(IF(B:B=A6,F:F)) &gt;= F6,   MIN(IF(B:B=A6,F:F)), F6),L6),"")))</f>
        <v/>
      </c>
      <c r="R6" s="53">
        <f t="shared" si="2"/>
        <v>1</v>
      </c>
      <c r="S6" s="53">
        <f t="shared" si="3"/>
        <v>1</v>
      </c>
      <c r="T6" s="48" t="str">
        <f t="shared" si="4"/>
        <v/>
      </c>
      <c r="U6" s="48">
        <f t="shared" si="5"/>
        <v>7.6500000000000021</v>
      </c>
      <c r="V6" s="48">
        <f t="shared" si="6"/>
        <v>7.1166666666666671</v>
      </c>
      <c r="W6" s="48">
        <f t="shared" si="12"/>
        <v>12.5</v>
      </c>
      <c r="X6" s="48">
        <f t="shared" si="7"/>
        <v>0.33333333333333215</v>
      </c>
      <c r="Y6" s="76">
        <f t="shared" si="8"/>
        <v>0</v>
      </c>
      <c r="Z6" s="76">
        <f t="shared" si="13"/>
        <v>1</v>
      </c>
      <c r="AA6" s="26"/>
      <c r="AB6" s="26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>
      <c r="A7" s="104">
        <v>5</v>
      </c>
      <c r="B7" s="171">
        <v>3</v>
      </c>
      <c r="C7" s="86" t="b">
        <v>0</v>
      </c>
      <c r="D7" s="115">
        <v>41554</v>
      </c>
      <c r="E7" s="179">
        <v>0.64583333333333337</v>
      </c>
      <c r="F7" s="116">
        <f t="shared" si="9"/>
        <v>15.5</v>
      </c>
      <c r="G7" s="115"/>
      <c r="H7" s="179"/>
      <c r="I7" s="116" t="str">
        <f t="shared" si="10"/>
        <v/>
      </c>
      <c r="J7" s="115">
        <v>41558</v>
      </c>
      <c r="K7" s="179">
        <v>0.375</v>
      </c>
      <c r="L7" s="116">
        <f t="shared" si="11"/>
        <v>105</v>
      </c>
      <c r="M7" s="89">
        <f t="shared" si="0"/>
        <v>0</v>
      </c>
      <c r="N7" s="94">
        <f t="shared" si="1"/>
        <v>0</v>
      </c>
      <c r="O7" s="52"/>
      <c r="P7" s="78" t="str">
        <f t="array" ref="P7">IF(A7="","",IF( C7="","NA",IF(M7&gt;0,   IF(MIN(IF(B:B=A7,F:F))&lt;=L7,  IF(MIN(IF(B:B=A7,F:F)) &gt;= F7,   MIN(IF(B:B=A7,F:F)), "Onward infection before infected"),"Onward infection after recovered"),"")))</f>
        <v/>
      </c>
      <c r="Q7" s="48" t="str">
        <f t="array" ref="Q7">IF(A7="","",IF( C7="","NA",IF(M7&gt;0,   IF(MIN(IF(B:B=A7,F:F))&lt;=L7,  IF(MIN(IF(B:B=A7,F:F)) &gt;= F7,   MIN(IF(B:B=A7,F:F)), F7),L7),"")))</f>
        <v/>
      </c>
      <c r="R7" s="53">
        <f t="shared" si="2"/>
        <v>1</v>
      </c>
      <c r="S7" s="53">
        <f t="shared" si="3"/>
        <v>0</v>
      </c>
      <c r="T7" s="48" t="str">
        <f t="shared" si="4"/>
        <v/>
      </c>
      <c r="U7" s="48" t="str">
        <f t="shared" si="5"/>
        <v/>
      </c>
      <c r="V7" s="48">
        <f t="shared" si="6"/>
        <v>89.5</v>
      </c>
      <c r="W7" s="48">
        <f t="shared" si="12"/>
        <v>12.516666666666667</v>
      </c>
      <c r="X7" s="48">
        <f t="shared" si="7"/>
        <v>2.9833333333333325</v>
      </c>
      <c r="Y7" s="76">
        <f t="shared" si="8"/>
        <v>0</v>
      </c>
      <c r="Z7" s="76">
        <f t="shared" si="13"/>
        <v>0</v>
      </c>
      <c r="AA7" s="26"/>
      <c r="AB7" s="26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</row>
    <row r="8" spans="1:51" s="9" customFormat="1">
      <c r="A8" s="117"/>
      <c r="B8" s="172">
        <v>7</v>
      </c>
      <c r="C8" s="95" t="b">
        <v>1</v>
      </c>
      <c r="D8" s="118">
        <v>41557</v>
      </c>
      <c r="E8" s="180">
        <v>0.5</v>
      </c>
      <c r="F8" s="119">
        <f t="shared" si="9"/>
        <v>84</v>
      </c>
      <c r="G8" s="118"/>
      <c r="H8" s="180"/>
      <c r="I8" s="119" t="str">
        <f t="shared" si="10"/>
        <v/>
      </c>
      <c r="J8" s="118"/>
      <c r="K8" s="180"/>
      <c r="L8" s="119" t="str">
        <f t="shared" si="11"/>
        <v/>
      </c>
      <c r="M8" s="96" t="str">
        <f t="shared" si="0"/>
        <v/>
      </c>
      <c r="N8" s="97" t="str">
        <f t="shared" si="1"/>
        <v/>
      </c>
      <c r="O8" s="51"/>
      <c r="P8" s="78" t="str">
        <f t="array" ref="P8">IF(A8="","",IF( C8="","NA",IF(M8&gt;0,   IF(MIN(IF(B:B=A8,F:F))&lt;=L8,  IF(MIN(IF(B:B=A8,F:F)) &gt;= F8,   MIN(IF(B:B=A8,F:F)), "Onward infection before infected"),"Onward infection after recovered"),"")))</f>
        <v/>
      </c>
      <c r="Q8" s="48" t="str">
        <f t="array" ref="Q8">IF(A8="","",IF( C8="","NA",IF(M8&gt;0,   IF(MIN(IF(B:B=A8,F:F))&lt;=L8,  IF(MIN(IF(B:B=A8,F:F)) &gt;= F8,   MIN(IF(B:B=A8,F:F)), F8),L8),"")))</f>
        <v/>
      </c>
      <c r="R8" s="53" t="str">
        <f t="shared" si="2"/>
        <v>NA</v>
      </c>
      <c r="S8" s="53" t="str">
        <f t="shared" si="3"/>
        <v>NA</v>
      </c>
      <c r="T8" s="48" t="str">
        <f t="shared" si="4"/>
        <v/>
      </c>
      <c r="U8" s="48" t="str">
        <f t="shared" si="5"/>
        <v/>
      </c>
      <c r="V8" s="48" t="str">
        <f t="shared" si="6"/>
        <v/>
      </c>
      <c r="W8" s="48">
        <f t="shared" si="12"/>
        <v>16</v>
      </c>
      <c r="X8" s="48">
        <f t="shared" si="7"/>
        <v>68</v>
      </c>
      <c r="Y8" s="76" t="str">
        <f t="shared" si="8"/>
        <v/>
      </c>
      <c r="Z8" s="76">
        <f t="shared" si="13"/>
        <v>0</v>
      </c>
      <c r="AA8" s="10"/>
      <c r="AB8" s="11"/>
      <c r="AC8" s="17"/>
      <c r="AD8" s="12"/>
      <c r="AE8" s="12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</row>
    <row r="9" spans="1:51" s="8" customFormat="1">
      <c r="A9" s="104">
        <v>6</v>
      </c>
      <c r="B9" s="171">
        <v>2</v>
      </c>
      <c r="C9" s="86" t="b">
        <v>0</v>
      </c>
      <c r="D9" s="115">
        <v>41554</v>
      </c>
      <c r="E9" s="179">
        <v>0.66666666666666663</v>
      </c>
      <c r="F9" s="116">
        <f t="shared" si="9"/>
        <v>16</v>
      </c>
      <c r="G9" s="115">
        <v>41554</v>
      </c>
      <c r="H9" s="179">
        <v>0.84791666666666676</v>
      </c>
      <c r="I9" s="116">
        <f t="shared" si="10"/>
        <v>20.350000000000001</v>
      </c>
      <c r="J9" s="115">
        <v>41555</v>
      </c>
      <c r="K9" s="179">
        <v>0.49652777777777773</v>
      </c>
      <c r="L9" s="116">
        <f t="shared" si="11"/>
        <v>35.916666666666664</v>
      </c>
      <c r="M9" s="89">
        <f t="shared" si="0"/>
        <v>2</v>
      </c>
      <c r="N9" s="94">
        <f t="shared" si="1"/>
        <v>2</v>
      </c>
      <c r="O9" s="52"/>
      <c r="P9" s="78">
        <f t="array" ref="P9">IF(A9="","",IF( C9="","NA",IF(M9&gt;0,   IF(MIN(IF(B:B=A9,F:F))&lt;=L9,  IF(MIN(IF(B:B=A9,F:F)) &gt;= F9,   MIN(IF(B:B=A9,F:F)), "Onward infection before infected"),"Onward infection after recovered"),"")))</f>
        <v>33</v>
      </c>
      <c r="Q9" s="48">
        <f t="array" ref="Q9">IF(A9="","",IF( C9="","NA",IF(M9&gt;0,   IF(MIN(IF(B:B=A9,F:F))&lt;=L9,  IF(MIN(IF(B:B=A9,F:F)) &gt;= F9,   MIN(IF(B:B=A9,F:F)), F9),L9),"")))</f>
        <v>33</v>
      </c>
      <c r="R9" s="53">
        <f t="shared" si="2"/>
        <v>1</v>
      </c>
      <c r="S9" s="53">
        <f t="shared" si="3"/>
        <v>1</v>
      </c>
      <c r="T9" s="48">
        <f t="shared" si="4"/>
        <v>17</v>
      </c>
      <c r="U9" s="48">
        <f t="shared" si="5"/>
        <v>4.3500000000000014</v>
      </c>
      <c r="V9" s="48">
        <f t="shared" si="6"/>
        <v>2.9166666666666643</v>
      </c>
      <c r="W9" s="48">
        <f t="shared" si="12"/>
        <v>12.516666666666667</v>
      </c>
      <c r="X9" s="48">
        <f t="shared" si="7"/>
        <v>3.4833333333333325</v>
      </c>
      <c r="Y9" s="76">
        <f t="shared" si="8"/>
        <v>0</v>
      </c>
      <c r="Z9" s="76">
        <f t="shared" si="13"/>
        <v>0</v>
      </c>
      <c r="AA9" s="8" t="s">
        <v>32</v>
      </c>
      <c r="AB9" s="83"/>
    </row>
    <row r="10" spans="1:51" s="8" customFormat="1">
      <c r="A10" s="104">
        <v>7</v>
      </c>
      <c r="B10" s="171">
        <v>2</v>
      </c>
      <c r="C10" s="86" t="b">
        <v>0</v>
      </c>
      <c r="D10" s="115">
        <v>41554</v>
      </c>
      <c r="E10" s="179">
        <v>0.66666666666666663</v>
      </c>
      <c r="F10" s="116">
        <f t="shared" si="9"/>
        <v>16</v>
      </c>
      <c r="G10" s="115">
        <v>41555</v>
      </c>
      <c r="H10" s="179">
        <v>0.57638888888888895</v>
      </c>
      <c r="I10" s="116">
        <f t="shared" si="10"/>
        <v>37.833333333333336</v>
      </c>
      <c r="J10" s="115">
        <v>41557</v>
      </c>
      <c r="K10" s="179">
        <v>0.5</v>
      </c>
      <c r="L10" s="116">
        <f t="shared" si="11"/>
        <v>84</v>
      </c>
      <c r="M10" s="89">
        <f t="shared" si="0"/>
        <v>1</v>
      </c>
      <c r="N10" s="94">
        <f t="shared" si="1"/>
        <v>0</v>
      </c>
      <c r="O10" s="52"/>
      <c r="P10" s="78">
        <f t="array" ref="P10">IF(A10="","",IF( C10="","NA",IF(M10&gt;0,   IF(MIN(IF(B:B=A10,F:F))&lt;=L10,  IF(MIN(IF(B:B=A10,F:F)) &gt;= F10,   MIN(IF(B:B=A10,F:F)), "Onward infection before infected"),"Onward infection after recovered"),"")))</f>
        <v>84</v>
      </c>
      <c r="Q10" s="48">
        <f t="array" ref="Q10">IF(A10="","",IF( C10="","NA",IF(M10&gt;0,   IF(MIN(IF(B:B=A10,F:F))&lt;=L10,  IF(MIN(IF(B:B=A10,F:F)) &gt;= F10,   MIN(IF(B:B=A10,F:F)), F10),L10),"")))</f>
        <v>84</v>
      </c>
      <c r="R10" s="53">
        <f t="shared" si="2"/>
        <v>1</v>
      </c>
      <c r="S10" s="53">
        <f t="shared" si="3"/>
        <v>1</v>
      </c>
      <c r="T10" s="48">
        <f t="shared" si="4"/>
        <v>68</v>
      </c>
      <c r="U10" s="48">
        <f t="shared" si="5"/>
        <v>21.833333333333336</v>
      </c>
      <c r="V10" s="48">
        <f t="shared" si="6"/>
        <v>0</v>
      </c>
      <c r="W10" s="48">
        <f t="shared" si="12"/>
        <v>12.516666666666667</v>
      </c>
      <c r="X10" s="48">
        <f t="shared" si="7"/>
        <v>3.4833333333333325</v>
      </c>
      <c r="Y10" s="76">
        <f t="shared" si="8"/>
        <v>1</v>
      </c>
      <c r="Z10" s="76">
        <f t="shared" si="13"/>
        <v>0</v>
      </c>
      <c r="AA10" s="9" t="s">
        <v>33</v>
      </c>
      <c r="AB10" s="9"/>
    </row>
    <row r="11" spans="1:51">
      <c r="A11" s="104">
        <v>8</v>
      </c>
      <c r="B11" s="171">
        <v>2</v>
      </c>
      <c r="C11" s="86" t="b">
        <v>0</v>
      </c>
      <c r="D11" s="115">
        <v>41554</v>
      </c>
      <c r="E11" s="179">
        <v>0.66875000000000007</v>
      </c>
      <c r="F11" s="116">
        <f t="shared" si="9"/>
        <v>16.05</v>
      </c>
      <c r="G11" s="115">
        <v>41555</v>
      </c>
      <c r="H11" s="179">
        <v>0.3659722222222222</v>
      </c>
      <c r="I11" s="116">
        <f t="shared" si="10"/>
        <v>32.783333333333331</v>
      </c>
      <c r="J11" s="115">
        <v>41555</v>
      </c>
      <c r="K11" s="179">
        <v>0.69166666666666676</v>
      </c>
      <c r="L11" s="116">
        <f t="shared" si="11"/>
        <v>40.6</v>
      </c>
      <c r="M11" s="89">
        <f t="shared" si="0"/>
        <v>1</v>
      </c>
      <c r="N11" s="94">
        <f t="shared" si="1"/>
        <v>1</v>
      </c>
      <c r="O11" s="52"/>
      <c r="P11" s="78">
        <f t="array" ref="P11">IF(A11="","",IF( C11="","NA",IF(M11&gt;0,   IF(MIN(IF(B:B=A11,F:F))&lt;=L11,  IF(MIN(IF(B:B=A11,F:F)) &gt;= F11,   MIN(IF(B:B=A11,F:F)), "Onward infection before infected"),"Onward infection after recovered"),"")))</f>
        <v>39.583333333333336</v>
      </c>
      <c r="Q11" s="48">
        <f t="array" ref="Q11">IF(A11="","",IF( C11="","NA",IF(M11&gt;0,   IF(MIN(IF(B:B=A11,F:F))&lt;=L11,  IF(MIN(IF(B:B=A11,F:F)) &gt;= F11,   MIN(IF(B:B=A11,F:F)), F11),L11),"")))</f>
        <v>39.583333333333336</v>
      </c>
      <c r="R11" s="53">
        <f t="shared" si="2"/>
        <v>1</v>
      </c>
      <c r="S11" s="53">
        <f t="shared" si="3"/>
        <v>1</v>
      </c>
      <c r="T11" s="48">
        <f t="shared" si="4"/>
        <v>23.533333333333335</v>
      </c>
      <c r="U11" s="48">
        <f t="shared" si="5"/>
        <v>16.733333333333331</v>
      </c>
      <c r="V11" s="48">
        <f t="shared" si="6"/>
        <v>1.0166666666666657</v>
      </c>
      <c r="W11" s="48">
        <f t="shared" si="12"/>
        <v>12.516666666666667</v>
      </c>
      <c r="X11" s="48">
        <f t="shared" si="7"/>
        <v>3.5333333333333332</v>
      </c>
      <c r="Y11" s="76">
        <f t="shared" si="8"/>
        <v>0</v>
      </c>
      <c r="Z11" s="76">
        <f t="shared" si="13"/>
        <v>0</v>
      </c>
      <c r="AA11" s="9"/>
      <c r="AB11" s="9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1:51">
      <c r="A12" s="104">
        <v>9</v>
      </c>
      <c r="B12" s="171">
        <v>6</v>
      </c>
      <c r="C12" s="86" t="b">
        <v>0</v>
      </c>
      <c r="D12" s="115">
        <v>41555</v>
      </c>
      <c r="E12" s="179">
        <v>0.375</v>
      </c>
      <c r="F12" s="116">
        <f t="shared" si="9"/>
        <v>33</v>
      </c>
      <c r="G12" s="115">
        <v>41556</v>
      </c>
      <c r="H12" s="179">
        <v>4.1666666666666666E-3</v>
      </c>
      <c r="I12" s="116">
        <f t="shared" si="10"/>
        <v>48.1</v>
      </c>
      <c r="J12" s="115">
        <v>41556</v>
      </c>
      <c r="K12" s="179">
        <v>0.4375</v>
      </c>
      <c r="L12" s="116">
        <f t="shared" si="11"/>
        <v>58.5</v>
      </c>
      <c r="M12" s="89">
        <f t="shared" si="0"/>
        <v>1</v>
      </c>
      <c r="N12" s="94">
        <f t="shared" si="1"/>
        <v>1</v>
      </c>
      <c r="O12" s="52"/>
      <c r="P12" s="78">
        <f t="array" ref="P12">IF(A12="","",IF( C12="","NA",IF(M12&gt;0,   IF(MIN(IF(B:B=A12,F:F))&lt;=L12,  IF(MIN(IF(B:B=A12,F:F)) &gt;= F12,   MIN(IF(B:B=A12,F:F)), "Onward infection before infected"),"Onward infection after recovered"),"")))</f>
        <v>58.5</v>
      </c>
      <c r="Q12" s="48">
        <f t="array" ref="Q12">IF(A12="","",IF( C12="","NA",IF(M12&gt;0,   IF(MIN(IF(B:B=A12,F:F))&lt;=L12,  IF(MIN(IF(B:B=A12,F:F)) &gt;= F12,   MIN(IF(B:B=A12,F:F)), F12),L12),"")))</f>
        <v>58.5</v>
      </c>
      <c r="R12" s="53">
        <f t="shared" si="2"/>
        <v>1</v>
      </c>
      <c r="S12" s="53">
        <f t="shared" si="3"/>
        <v>1</v>
      </c>
      <c r="T12" s="48">
        <f t="shared" si="4"/>
        <v>25.5</v>
      </c>
      <c r="U12" s="48">
        <f t="shared" si="5"/>
        <v>15.100000000000001</v>
      </c>
      <c r="V12" s="48">
        <f t="shared" si="6"/>
        <v>0</v>
      </c>
      <c r="W12" s="48">
        <f t="shared" si="12"/>
        <v>16</v>
      </c>
      <c r="X12" s="48">
        <f t="shared" si="7"/>
        <v>17</v>
      </c>
      <c r="Y12" s="76">
        <f t="shared" si="8"/>
        <v>0</v>
      </c>
      <c r="Z12" s="76">
        <f t="shared" si="13"/>
        <v>0</v>
      </c>
      <c r="AA12" s="9" t="s">
        <v>34</v>
      </c>
      <c r="AB12" s="85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1:51" ht="16.5" customHeight="1">
      <c r="A13" s="117"/>
      <c r="B13" s="172">
        <v>13</v>
      </c>
      <c r="C13" s="95" t="b">
        <v>1</v>
      </c>
      <c r="D13" s="118">
        <v>41557</v>
      </c>
      <c r="E13" s="180"/>
      <c r="F13" s="119"/>
      <c r="G13" s="118"/>
      <c r="H13" s="180"/>
      <c r="I13" s="119" t="str">
        <f t="shared" si="10"/>
        <v/>
      </c>
      <c r="J13" s="118"/>
      <c r="K13" s="180"/>
      <c r="L13" s="119" t="str">
        <f t="shared" si="11"/>
        <v/>
      </c>
      <c r="M13" s="98" t="str">
        <f t="shared" si="0"/>
        <v/>
      </c>
      <c r="N13" s="99" t="str">
        <f t="shared" si="1"/>
        <v/>
      </c>
      <c r="O13" s="52"/>
      <c r="P13" s="78" t="str">
        <f t="array" ref="P13">IF(A13="","",IF( C13="","NA",IF(M13&gt;0,   IF(MIN(IF(B:B=A13,F:F))&lt;=L13,  IF(MIN(IF(B:B=A13,F:F)) &gt;= F13,   MIN(IF(B:B=A13,F:F)), "Onward infection before infected"),"Onward infection after recovered"),"")))</f>
        <v/>
      </c>
      <c r="Q13" s="48" t="str">
        <f t="array" ref="Q13">IF(A13="","",IF( C13="","NA",IF(M13&gt;0,   IF(MIN(IF(B:B=A13,F:F))&lt;=L13,  IF(MIN(IF(B:B=A13,F:F)) &gt;= F13,   MIN(IF(B:B=A13,F:F)), F13),L13),"")))</f>
        <v/>
      </c>
      <c r="R13" s="53" t="str">
        <f t="shared" si="2"/>
        <v>NA</v>
      </c>
      <c r="S13" s="53" t="str">
        <f t="shared" si="3"/>
        <v>NA</v>
      </c>
      <c r="T13" s="48" t="str">
        <f t="shared" si="4"/>
        <v/>
      </c>
      <c r="U13" s="48" t="str">
        <f t="shared" si="5"/>
        <v/>
      </c>
      <c r="V13" s="48" t="str">
        <f t="shared" si="6"/>
        <v/>
      </c>
      <c r="W13" s="48" t="str">
        <f t="shared" si="12"/>
        <v>Error</v>
      </c>
      <c r="X13" s="48" t="str">
        <f t="shared" si="7"/>
        <v>Error</v>
      </c>
      <c r="Y13" s="76" t="str">
        <f t="shared" si="8"/>
        <v>NA</v>
      </c>
      <c r="Z13" s="76">
        <f t="shared" si="13"/>
        <v>1</v>
      </c>
      <c r="AA13" s="9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1:51">
      <c r="A14" s="104">
        <v>10</v>
      </c>
      <c r="B14" s="171">
        <v>8</v>
      </c>
      <c r="C14" s="86" t="b">
        <v>0</v>
      </c>
      <c r="D14" s="115">
        <v>41555</v>
      </c>
      <c r="E14" s="179">
        <v>0.64930555555555558</v>
      </c>
      <c r="F14" s="116">
        <f t="shared" si="9"/>
        <v>39.583333333333336</v>
      </c>
      <c r="G14" s="115"/>
      <c r="H14" s="179"/>
      <c r="I14" s="116" t="str">
        <f t="shared" si="10"/>
        <v/>
      </c>
      <c r="J14" s="115">
        <v>41558</v>
      </c>
      <c r="K14" s="179">
        <v>0.375</v>
      </c>
      <c r="L14" s="116">
        <f t="shared" si="11"/>
        <v>105</v>
      </c>
      <c r="M14" s="87">
        <f t="shared" si="0"/>
        <v>0</v>
      </c>
      <c r="N14" s="88">
        <f t="shared" si="1"/>
        <v>0</v>
      </c>
      <c r="O14" s="51"/>
      <c r="P14" s="78" t="str">
        <f t="array" ref="P14">IF(A14="","",IF( C14="","NA",IF(M14&gt;0,   IF(MIN(IF(B:B=A14,F:F))&lt;=L14,  IF(MIN(IF(B:B=A14,F:F)) &gt;= F14,   MIN(IF(B:B=A14,F:F)), "Onward infection before infected"),"Onward infection after recovered"),"")))</f>
        <v/>
      </c>
      <c r="Q14" s="48" t="str">
        <f t="array" ref="Q14">IF(A14="","",IF( C14="","NA",IF(M14&gt;0,   IF(MIN(IF(B:B=A14,F:F))&lt;=L14,  IF(MIN(IF(B:B=A14,F:F)) &gt;= F14,   MIN(IF(B:B=A14,F:F)), F14),L14),"")))</f>
        <v/>
      </c>
      <c r="R14" s="53">
        <f t="shared" si="2"/>
        <v>1</v>
      </c>
      <c r="S14" s="53">
        <f t="shared" si="3"/>
        <v>0</v>
      </c>
      <c r="T14" s="48" t="str">
        <f t="shared" si="4"/>
        <v/>
      </c>
      <c r="U14" s="48" t="str">
        <f t="shared" si="5"/>
        <v/>
      </c>
      <c r="V14" s="48">
        <f t="shared" si="6"/>
        <v>65.416666666666657</v>
      </c>
      <c r="W14" s="48">
        <f t="shared" si="12"/>
        <v>16.05</v>
      </c>
      <c r="X14" s="48">
        <f t="shared" si="7"/>
        <v>23.533333333333335</v>
      </c>
      <c r="Y14" s="76">
        <f t="shared" si="8"/>
        <v>0</v>
      </c>
      <c r="Z14" s="76">
        <f t="shared" si="13"/>
        <v>0</v>
      </c>
      <c r="AA14" s="9" t="s">
        <v>35</v>
      </c>
      <c r="AB14" s="2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1:51" s="8" customFormat="1">
      <c r="A15" s="104">
        <v>11</v>
      </c>
      <c r="B15" s="171">
        <v>9</v>
      </c>
      <c r="C15" s="86" t="b">
        <v>0</v>
      </c>
      <c r="D15" s="115">
        <v>41556</v>
      </c>
      <c r="E15" s="179">
        <v>0.4375</v>
      </c>
      <c r="F15" s="116">
        <f t="shared" si="9"/>
        <v>58.5</v>
      </c>
      <c r="G15" s="115"/>
      <c r="H15" s="179"/>
      <c r="I15" s="116" t="str">
        <f t="shared" si="10"/>
        <v/>
      </c>
      <c r="J15" s="115">
        <v>41558</v>
      </c>
      <c r="K15" s="179">
        <v>0.70833333333333337</v>
      </c>
      <c r="L15" s="116">
        <f t="shared" si="11"/>
        <v>113</v>
      </c>
      <c r="M15" s="89">
        <f t="shared" si="0"/>
        <v>2</v>
      </c>
      <c r="N15" s="94">
        <f t="shared" si="1"/>
        <v>2</v>
      </c>
      <c r="O15" s="52"/>
      <c r="P15" s="78">
        <f t="array" ref="P15">IF(A15="","",IF( C15="","NA",IF(M15&gt;0,   IF(MIN(IF(B:B=A15,F:F))&lt;=L15,  IF(MIN(IF(B:B=A15,F:F)) &gt;= F15,   MIN(IF(B:B=A15,F:F)), "Onward infection before infected"),"Onward infection after recovered"),"")))</f>
        <v>84</v>
      </c>
      <c r="Q15" s="48">
        <f t="array" ref="Q15">IF(A15="","",IF( C15="","NA",IF(M15&gt;0,   IF(MIN(IF(B:B=A15,F:F))&lt;=L15,  IF(MIN(IF(B:B=A15,F:F)) &gt;= F15,   MIN(IF(B:B=A15,F:F)), F15),L15),"")))</f>
        <v>84</v>
      </c>
      <c r="R15" s="53">
        <f t="shared" si="2"/>
        <v>1</v>
      </c>
      <c r="S15" s="53">
        <f t="shared" si="3"/>
        <v>0</v>
      </c>
      <c r="T15" s="48">
        <f t="shared" si="4"/>
        <v>25.5</v>
      </c>
      <c r="U15" s="48" t="str">
        <f t="shared" si="5"/>
        <v/>
      </c>
      <c r="V15" s="48">
        <f t="shared" si="6"/>
        <v>29</v>
      </c>
      <c r="W15" s="48">
        <f t="shared" si="12"/>
        <v>33</v>
      </c>
      <c r="X15" s="48">
        <f t="shared" si="7"/>
        <v>25.5</v>
      </c>
      <c r="Y15" s="76">
        <f t="shared" si="8"/>
        <v>0</v>
      </c>
      <c r="Z15" s="76">
        <f t="shared" si="13"/>
        <v>0</v>
      </c>
      <c r="AA15" s="12"/>
      <c r="AB15" s="12"/>
      <c r="AC15" s="13"/>
    </row>
    <row r="16" spans="1:51">
      <c r="A16" s="104">
        <v>12</v>
      </c>
      <c r="B16" s="171">
        <v>6</v>
      </c>
      <c r="C16" s="86" t="b">
        <v>0</v>
      </c>
      <c r="D16" s="115">
        <v>41555</v>
      </c>
      <c r="E16" s="179">
        <v>0.3888888888888889</v>
      </c>
      <c r="F16" s="116">
        <f t="shared" si="9"/>
        <v>33.333333333333336</v>
      </c>
      <c r="G16" s="115"/>
      <c r="H16" s="179"/>
      <c r="I16" s="116" t="str">
        <f t="shared" si="10"/>
        <v/>
      </c>
      <c r="J16" s="115">
        <v>41558</v>
      </c>
      <c r="K16" s="179">
        <v>0.3888888888888889</v>
      </c>
      <c r="L16" s="116">
        <f t="shared" si="11"/>
        <v>105.33333333333333</v>
      </c>
      <c r="M16" s="89">
        <f t="shared" si="0"/>
        <v>1</v>
      </c>
      <c r="N16" s="94">
        <f t="shared" si="1"/>
        <v>1</v>
      </c>
      <c r="O16" s="52"/>
      <c r="P16" s="78">
        <f t="array" ref="P16">IF(A16="","",IF( C16="","NA",IF(M16&gt;0,   IF(MIN(IF(B:B=A16,F:F))&lt;=L16,  IF(MIN(IF(B:B=A16,F:F)) &gt;= F16,   MIN(IF(B:B=A16,F:F)), "Onward infection before infected"),"Onward infection after recovered"),"")))</f>
        <v>81.433333333333337</v>
      </c>
      <c r="Q16" s="48">
        <f t="array" ref="Q16">IF(A16="","",IF( C16="","NA",IF(M16&gt;0,   IF(MIN(IF(B:B=A16,F:F))&lt;=L16,  IF(MIN(IF(B:B=A16,F:F)) &gt;= F16,   MIN(IF(B:B=A16,F:F)), F16),L16),"")))</f>
        <v>81.433333333333337</v>
      </c>
      <c r="R16" s="53">
        <f t="shared" si="2"/>
        <v>1</v>
      </c>
      <c r="S16" s="53">
        <f t="shared" si="3"/>
        <v>0</v>
      </c>
      <c r="T16" s="48">
        <f t="shared" si="4"/>
        <v>48.1</v>
      </c>
      <c r="U16" s="48" t="str">
        <f t="shared" si="5"/>
        <v/>
      </c>
      <c r="V16" s="48">
        <f t="shared" si="6"/>
        <v>23.899999999999991</v>
      </c>
      <c r="W16" s="48">
        <f t="shared" si="12"/>
        <v>16</v>
      </c>
      <c r="X16" s="48">
        <f t="shared" si="7"/>
        <v>17.333333333333336</v>
      </c>
      <c r="Y16" s="76">
        <f t="shared" si="8"/>
        <v>0</v>
      </c>
      <c r="Z16" s="76">
        <f t="shared" si="13"/>
        <v>0</v>
      </c>
      <c r="AA16" s="5" t="s">
        <v>36</v>
      </c>
      <c r="AB16" s="225">
        <v>41554</v>
      </c>
      <c r="AC16" s="14"/>
    </row>
    <row r="17" spans="1:36">
      <c r="A17" s="104">
        <v>13</v>
      </c>
      <c r="B17" s="171">
        <v>11</v>
      </c>
      <c r="C17" s="86" t="b">
        <v>0</v>
      </c>
      <c r="D17" s="115">
        <v>41557</v>
      </c>
      <c r="E17" s="179">
        <v>0.5</v>
      </c>
      <c r="F17" s="116">
        <f t="shared" si="9"/>
        <v>84</v>
      </c>
      <c r="G17" s="115">
        <v>41557</v>
      </c>
      <c r="H17" s="179">
        <v>0.56874999999999998</v>
      </c>
      <c r="I17" s="116">
        <f t="shared" si="10"/>
        <v>85.65</v>
      </c>
      <c r="J17" s="115">
        <v>41558</v>
      </c>
      <c r="K17" s="179">
        <v>0.70833333333333337</v>
      </c>
      <c r="L17" s="116">
        <f t="shared" si="11"/>
        <v>113</v>
      </c>
      <c r="M17" s="87">
        <f t="shared" si="0"/>
        <v>0</v>
      </c>
      <c r="N17" s="88">
        <f t="shared" si="1"/>
        <v>0</v>
      </c>
      <c r="O17" s="51"/>
      <c r="P17" s="78" t="str">
        <f t="array" ref="P17">IF(A17="","",IF( C17="","NA",IF(M17&gt;0,   IF(MIN(IF(B:B=A17,F:F))&lt;=L17,  IF(MIN(IF(B:B=A17,F:F)) &gt;= F17,   MIN(IF(B:B=A17,F:F)), "Onward infection before infected"),"Onward infection after recovered"),"")))</f>
        <v/>
      </c>
      <c r="Q17" s="48" t="str">
        <f t="array" ref="Q17">IF(A17="","",IF( C17="","NA",IF(M17&gt;0,   IF(MIN(IF(B:B=A17,F:F))&lt;=L17,  IF(MIN(IF(B:B=A17,F:F)) &gt;= F17,   MIN(IF(B:B=A17,F:F)), F17),L17),"")))</f>
        <v/>
      </c>
      <c r="R17" s="53">
        <f t="shared" si="2"/>
        <v>1</v>
      </c>
      <c r="S17" s="53">
        <f t="shared" si="3"/>
        <v>1</v>
      </c>
      <c r="T17" s="48" t="str">
        <f t="shared" si="4"/>
        <v/>
      </c>
      <c r="U17" s="48">
        <f t="shared" si="5"/>
        <v>1.6500000000000057</v>
      </c>
      <c r="V17" s="48">
        <f t="shared" si="6"/>
        <v>29</v>
      </c>
      <c r="W17" s="48">
        <f t="shared" si="12"/>
        <v>58.5</v>
      </c>
      <c r="X17" s="48">
        <f t="shared" si="7"/>
        <v>25.5</v>
      </c>
      <c r="Y17" s="76">
        <f t="shared" si="8"/>
        <v>0</v>
      </c>
      <c r="Z17" s="76">
        <f t="shared" si="13"/>
        <v>1</v>
      </c>
      <c r="AA17" s="5" t="s">
        <v>37</v>
      </c>
      <c r="AB17" s="188">
        <v>0</v>
      </c>
    </row>
    <row r="18" spans="1:36" s="8" customFormat="1">
      <c r="A18" s="104">
        <v>14</v>
      </c>
      <c r="B18" s="171">
        <v>12</v>
      </c>
      <c r="C18" s="86" t="b">
        <v>0</v>
      </c>
      <c r="D18" s="115">
        <v>41557</v>
      </c>
      <c r="E18" s="179">
        <v>0.39305555555555555</v>
      </c>
      <c r="F18" s="116">
        <f t="shared" si="9"/>
        <v>81.433333333333337</v>
      </c>
      <c r="G18" s="115">
        <v>41557</v>
      </c>
      <c r="H18" s="179">
        <v>0.53611111111111109</v>
      </c>
      <c r="I18" s="116">
        <f t="shared" si="10"/>
        <v>84.866666666666674</v>
      </c>
      <c r="J18" s="115">
        <v>41558</v>
      </c>
      <c r="K18" s="179">
        <v>0.69027777777777777</v>
      </c>
      <c r="L18" s="116">
        <f t="shared" si="11"/>
        <v>112.56666666666666</v>
      </c>
      <c r="M18" s="89">
        <f t="shared" si="0"/>
        <v>2</v>
      </c>
      <c r="N18" s="94">
        <f t="shared" si="1"/>
        <v>2</v>
      </c>
      <c r="O18" s="52"/>
      <c r="P18" s="78">
        <f t="array" ref="P18">IF(A18="","",IF( C18="","NA",IF(M18&gt;0,   IF(MIN(IF(B:B=A18,F:F))&lt;=L18,  IF(MIN(IF(B:B=A18,F:F)) &gt;= F18,   MIN(IF(B:B=A18,F:F)), "Onward infection before infected"),"Onward infection after recovered"),"")))</f>
        <v>109.25</v>
      </c>
      <c r="Q18" s="48">
        <f t="array" ref="Q18">IF(A18="","",IF( C18="","NA",IF(M18&gt;0,   IF(MIN(IF(B:B=A18,F:F))&lt;=L18,  IF(MIN(IF(B:B=A18,F:F)) &gt;= F18,   MIN(IF(B:B=A18,F:F)), F18),L18),"")))</f>
        <v>109.25</v>
      </c>
      <c r="R18" s="53">
        <f t="shared" si="2"/>
        <v>1</v>
      </c>
      <c r="S18" s="53">
        <f t="shared" si="3"/>
        <v>1</v>
      </c>
      <c r="T18" s="48">
        <f t="shared" si="4"/>
        <v>27.816666666666663</v>
      </c>
      <c r="U18" s="48">
        <f t="shared" si="5"/>
        <v>3.4333333333333371</v>
      </c>
      <c r="V18" s="48">
        <f t="shared" si="6"/>
        <v>3.3166666666666629</v>
      </c>
      <c r="W18" s="48">
        <f t="shared" si="12"/>
        <v>33.333333333333336</v>
      </c>
      <c r="X18" s="48">
        <f t="shared" si="7"/>
        <v>48.1</v>
      </c>
      <c r="Y18" s="76">
        <f t="shared" si="8"/>
        <v>0</v>
      </c>
      <c r="Z18" s="76">
        <f t="shared" si="13"/>
        <v>1</v>
      </c>
      <c r="AA18" s="5"/>
      <c r="AB18" s="12"/>
      <c r="AC18" s="15"/>
      <c r="AD18" s="16"/>
      <c r="AE18" s="1"/>
      <c r="AF18" s="7"/>
      <c r="AG18" s="7"/>
      <c r="AH18" s="7"/>
      <c r="AI18" s="12"/>
      <c r="AJ18" s="12"/>
    </row>
    <row r="19" spans="1:36" s="8" customFormat="1">
      <c r="A19" s="104">
        <v>15</v>
      </c>
      <c r="B19" s="171">
        <v>14</v>
      </c>
      <c r="C19" s="86" t="b">
        <v>0</v>
      </c>
      <c r="D19" s="115">
        <v>41558</v>
      </c>
      <c r="E19" s="179">
        <v>0.55277777777777781</v>
      </c>
      <c r="F19" s="116">
        <f t="shared" si="9"/>
        <v>109.26666666666667</v>
      </c>
      <c r="G19" s="115"/>
      <c r="H19" s="179"/>
      <c r="I19" s="116" t="str">
        <f t="shared" si="10"/>
        <v/>
      </c>
      <c r="J19" s="115">
        <v>41558</v>
      </c>
      <c r="K19" s="179">
        <v>0.72916666666666663</v>
      </c>
      <c r="L19" s="116">
        <f t="shared" si="11"/>
        <v>113.5</v>
      </c>
      <c r="M19" s="89">
        <f t="shared" si="0"/>
        <v>0</v>
      </c>
      <c r="N19" s="94">
        <f t="shared" si="1"/>
        <v>0</v>
      </c>
      <c r="O19" s="52"/>
      <c r="P19" s="78" t="str">
        <f t="array" ref="P19">IF(A19="","",IF( C19="","NA",IF(M19&gt;0,   IF(MIN(IF(B:B=A19,F:F))&lt;=L19,  IF(MIN(IF(B:B=A19,F:F)) &gt;= F19,   MIN(IF(B:B=A19,F:F)), "Onward infection before infected"),"Onward infection after recovered"),"")))</f>
        <v/>
      </c>
      <c r="Q19" s="48" t="str">
        <f t="array" ref="Q19">IF(A19="","",IF( C19="","NA",IF(M19&gt;0,   IF(MIN(IF(B:B=A19,F:F))&lt;=L19,  IF(MIN(IF(B:B=A19,F:F)) &gt;= F19,   MIN(IF(B:B=A19,F:F)), F19),L19),"")))</f>
        <v/>
      </c>
      <c r="R19" s="53">
        <f t="shared" si="2"/>
        <v>1</v>
      </c>
      <c r="S19" s="53">
        <f t="shared" si="3"/>
        <v>0</v>
      </c>
      <c r="T19" s="48" t="str">
        <f t="shared" si="4"/>
        <v/>
      </c>
      <c r="U19" s="48" t="str">
        <f t="shared" si="5"/>
        <v/>
      </c>
      <c r="V19" s="48">
        <f t="shared" si="6"/>
        <v>4.2333333333333343</v>
      </c>
      <c r="W19" s="48">
        <f t="shared" si="12"/>
        <v>81.433333333333337</v>
      </c>
      <c r="X19" s="48">
        <f t="shared" si="7"/>
        <v>27.833333333333329</v>
      </c>
      <c r="Y19" s="76">
        <f t="shared" si="8"/>
        <v>0</v>
      </c>
      <c r="Z19" s="76">
        <f t="shared" si="13"/>
        <v>0</v>
      </c>
      <c r="AA19" s="15"/>
      <c r="AB19" s="17"/>
      <c r="AC19" s="17"/>
      <c r="AD19" s="12"/>
      <c r="AE19" s="7"/>
    </row>
    <row r="20" spans="1:36">
      <c r="A20" s="104">
        <v>16</v>
      </c>
      <c r="B20" s="171">
        <v>11</v>
      </c>
      <c r="C20" s="86" t="b">
        <v>0</v>
      </c>
      <c r="D20" s="115">
        <v>41558</v>
      </c>
      <c r="E20" s="179">
        <v>0.55555555555555558</v>
      </c>
      <c r="F20" s="116">
        <f t="shared" si="9"/>
        <v>109.33333333333333</v>
      </c>
      <c r="G20" s="115"/>
      <c r="H20" s="179"/>
      <c r="I20" s="116" t="str">
        <f t="shared" si="10"/>
        <v/>
      </c>
      <c r="J20" s="115">
        <v>41558</v>
      </c>
      <c r="K20" s="179">
        <v>0.63888888888888895</v>
      </c>
      <c r="L20" s="116">
        <f t="shared" si="11"/>
        <v>111.33333333333334</v>
      </c>
      <c r="M20" s="89">
        <f t="shared" si="0"/>
        <v>1</v>
      </c>
      <c r="N20" s="94">
        <f t="shared" si="1"/>
        <v>1</v>
      </c>
      <c r="O20" s="52"/>
      <c r="P20" s="78">
        <f t="array" ref="P20">IF(A20="","",IF( C20="","NA",IF(M20&gt;0,   IF(MIN(IF(B:B=A20,F:F))&lt;=L20,  IF(MIN(IF(B:B=A20,F:F)) &gt;= F20,   MIN(IF(B:B=A20,F:F)), "Onward infection before infected"),"Onward infection after recovered"),"")))</f>
        <v>110.5</v>
      </c>
      <c r="Q20" s="48">
        <f t="array" ref="Q20">IF(A20="","",IF( C20="","NA",IF(M20&gt;0,   IF(MIN(IF(B:B=A20,F:F))&lt;=L20,  IF(MIN(IF(B:B=A20,F:F)) &gt;= F20,   MIN(IF(B:B=A20,F:F)), F20),L20),"")))</f>
        <v>110.5</v>
      </c>
      <c r="R20" s="53">
        <f t="shared" si="2"/>
        <v>1</v>
      </c>
      <c r="S20" s="53">
        <f t="shared" si="3"/>
        <v>0</v>
      </c>
      <c r="T20" s="48">
        <f t="shared" si="4"/>
        <v>1.1666666666666714</v>
      </c>
      <c r="U20" s="48" t="str">
        <f t="shared" si="5"/>
        <v/>
      </c>
      <c r="V20" s="48">
        <f t="shared" si="6"/>
        <v>0.83333333333334281</v>
      </c>
      <c r="W20" s="48">
        <f t="shared" si="12"/>
        <v>58.5</v>
      </c>
      <c r="X20" s="48">
        <f t="shared" si="7"/>
        <v>50.833333333333329</v>
      </c>
      <c r="Y20" s="76">
        <f t="shared" si="8"/>
        <v>0</v>
      </c>
      <c r="Z20" s="76">
        <f t="shared" si="13"/>
        <v>1</v>
      </c>
      <c r="AA20" s="44"/>
      <c r="AB20" s="44"/>
    </row>
    <row r="21" spans="1:36">
      <c r="A21" s="104">
        <v>17</v>
      </c>
      <c r="B21" s="171">
        <v>16</v>
      </c>
      <c r="C21" s="86" t="b">
        <v>0</v>
      </c>
      <c r="D21" s="115">
        <v>41558</v>
      </c>
      <c r="E21" s="179">
        <v>0.60416666666666663</v>
      </c>
      <c r="F21" s="116">
        <f t="shared" si="9"/>
        <v>110.5</v>
      </c>
      <c r="G21" s="115"/>
      <c r="H21" s="179"/>
      <c r="I21" s="116" t="str">
        <f t="shared" si="10"/>
        <v/>
      </c>
      <c r="J21" s="115">
        <v>41558</v>
      </c>
      <c r="K21" s="179">
        <v>0.625</v>
      </c>
      <c r="L21" s="116">
        <f t="shared" si="11"/>
        <v>111</v>
      </c>
      <c r="M21" s="89">
        <f t="shared" si="0"/>
        <v>0</v>
      </c>
      <c r="N21" s="94">
        <f t="shared" si="1"/>
        <v>0</v>
      </c>
      <c r="O21" s="52"/>
      <c r="P21" s="78" t="str">
        <f t="array" ref="P21">IF(A21="","",IF( C21="","NA",IF(M21&gt;0,   IF(MIN(IF(B:B=A21,F:F))&lt;=L21,  IF(MIN(IF(B:B=A21,F:F)) &gt;= F21,   MIN(IF(B:B=A21,F:F)), "Onward infection before infected"),"Onward infection after recovered"),"")))</f>
        <v/>
      </c>
      <c r="Q21" s="48" t="str">
        <f t="array" ref="Q21">IF(A21="","",IF( C21="","NA",IF(M21&gt;0,   IF(MIN(IF(B:B=A21,F:F))&lt;=L21,  IF(MIN(IF(B:B=A21,F:F)) &gt;= F21,   MIN(IF(B:B=A21,F:F)), F21),L21),"")))</f>
        <v/>
      </c>
      <c r="R21" s="53">
        <f t="shared" si="2"/>
        <v>1</v>
      </c>
      <c r="S21" s="53">
        <f t="shared" si="3"/>
        <v>0</v>
      </c>
      <c r="T21" s="48" t="str">
        <f t="shared" si="4"/>
        <v/>
      </c>
      <c r="U21" s="48" t="str">
        <f t="shared" si="5"/>
        <v/>
      </c>
      <c r="V21" s="48">
        <f t="shared" si="6"/>
        <v>0.5</v>
      </c>
      <c r="W21" s="48">
        <f t="shared" si="12"/>
        <v>109.33333333333333</v>
      </c>
      <c r="X21" s="48">
        <f t="shared" si="7"/>
        <v>1.1666666666666714</v>
      </c>
      <c r="Y21" s="76">
        <f t="shared" si="8"/>
        <v>0</v>
      </c>
      <c r="Z21" s="76">
        <f t="shared" si="13"/>
        <v>1</v>
      </c>
      <c r="AA21" s="44"/>
      <c r="AB21" s="44"/>
      <c r="AD21" s="15"/>
    </row>
    <row r="22" spans="1:36">
      <c r="A22" s="104">
        <v>18</v>
      </c>
      <c r="B22" s="171">
        <v>14</v>
      </c>
      <c r="C22" s="86" t="b">
        <v>0</v>
      </c>
      <c r="D22" s="115">
        <v>41558</v>
      </c>
      <c r="E22" s="179">
        <v>0.55208333333333337</v>
      </c>
      <c r="F22" s="116">
        <f t="shared" si="9"/>
        <v>109.25</v>
      </c>
      <c r="G22" s="115"/>
      <c r="H22" s="179"/>
      <c r="I22" s="116" t="str">
        <f t="shared" si="10"/>
        <v/>
      </c>
      <c r="J22" s="115">
        <v>41558</v>
      </c>
      <c r="K22" s="179">
        <v>0.72916666666666663</v>
      </c>
      <c r="L22" s="116">
        <f t="shared" si="11"/>
        <v>113.5</v>
      </c>
      <c r="M22" s="89">
        <f t="shared" si="0"/>
        <v>0</v>
      </c>
      <c r="N22" s="94">
        <f t="shared" si="1"/>
        <v>0</v>
      </c>
      <c r="O22" s="52"/>
      <c r="P22" s="78" t="str">
        <f t="array" ref="P22">IF(A22="","",IF( C22="","NA",IF(M22&gt;0,   IF(MIN(IF(B:B=A22,F:F))&lt;=L22,  IF(MIN(IF(B:B=A22,F:F)) &gt;= F22,   MIN(IF(B:B=A22,F:F)), "Onward infection before infected"),"Onward infection after recovered"),"")))</f>
        <v/>
      </c>
      <c r="Q22" s="48" t="str">
        <f t="array" ref="Q22">IF(A22="","",IF( C22="","NA",IF(M22&gt;0,   IF(MIN(IF(B:B=A22,F:F))&lt;=L22,  IF(MIN(IF(B:B=A22,F:F)) &gt;= F22,   MIN(IF(B:B=A22,F:F)), F22),L22),"")))</f>
        <v/>
      </c>
      <c r="R22" s="53">
        <f t="shared" si="2"/>
        <v>1</v>
      </c>
      <c r="S22" s="53">
        <f t="shared" si="3"/>
        <v>0</v>
      </c>
      <c r="T22" s="48" t="str">
        <f t="shared" si="4"/>
        <v/>
      </c>
      <c r="U22" s="48" t="str">
        <f t="shared" si="5"/>
        <v/>
      </c>
      <c r="V22" s="48">
        <f t="shared" si="6"/>
        <v>4.25</v>
      </c>
      <c r="W22" s="48">
        <f t="shared" si="12"/>
        <v>81.433333333333337</v>
      </c>
      <c r="X22" s="48">
        <f t="shared" si="7"/>
        <v>27.816666666666663</v>
      </c>
      <c r="Y22" s="76">
        <f t="shared" si="8"/>
        <v>0</v>
      </c>
      <c r="Z22" s="76">
        <f t="shared" si="13"/>
        <v>0</v>
      </c>
      <c r="AA22" s="67"/>
      <c r="AB22" s="44"/>
      <c r="AD22" s="7"/>
    </row>
    <row r="23" spans="1:36" s="8" customFormat="1">
      <c r="A23" s="100">
        <v>19</v>
      </c>
      <c r="B23" s="173"/>
      <c r="C23" s="101"/>
      <c r="D23" s="107"/>
      <c r="E23" s="181"/>
      <c r="F23" s="108"/>
      <c r="G23" s="109"/>
      <c r="H23" s="189"/>
      <c r="I23" s="108"/>
      <c r="J23" s="109"/>
      <c r="K23" s="189"/>
      <c r="L23" s="108"/>
      <c r="M23" s="102" t="str">
        <f t="shared" si="0"/>
        <v/>
      </c>
      <c r="N23" s="103" t="str">
        <f t="shared" si="1"/>
        <v/>
      </c>
      <c r="O23" s="52"/>
      <c r="P23" s="78" t="str">
        <f t="array" ref="P23">IF(A23="","",IF( C23="","NA",IF(M23&gt;0,   IF(MIN(IF(B:B=A23,F:F))&lt;=L23,  IF(MIN(IF(B:B=A23,F:F)) &gt;= F23,   MIN(IF(B:B=A23,F:F)), "Onward infection before infected"),"Onward infection after recovered"),"")))</f>
        <v>NA</v>
      </c>
      <c r="Q23" s="48" t="str">
        <f t="array" ref="Q23">IF(A23="","",IF( C23="","NA",IF(M23&gt;0,   IF(MIN(IF(B:B=A23,F:F))&lt;=L23,  IF(MIN(IF(B:B=A23,F:F)) &gt;= F23,   MIN(IF(B:B=A23,F:F)), F23),L23),"")))</f>
        <v>NA</v>
      </c>
      <c r="R23" s="53">
        <f t="shared" si="2"/>
        <v>0</v>
      </c>
      <c r="S23" s="53">
        <f t="shared" si="3"/>
        <v>0</v>
      </c>
      <c r="T23" s="48" t="str">
        <f t="shared" si="4"/>
        <v>NA</v>
      </c>
      <c r="U23" s="48" t="str">
        <f t="shared" si="5"/>
        <v>NA</v>
      </c>
      <c r="V23" s="48" t="str">
        <f t="shared" si="6"/>
        <v>NA</v>
      </c>
      <c r="W23" s="48" t="str">
        <f t="shared" si="12"/>
        <v>NA</v>
      </c>
      <c r="X23" s="48" t="str">
        <f t="shared" si="7"/>
        <v>NA</v>
      </c>
      <c r="Y23" s="76" t="str">
        <f t="shared" si="8"/>
        <v>NA</v>
      </c>
      <c r="Z23" s="76" t="str">
        <f t="shared" si="13"/>
        <v>NA</v>
      </c>
      <c r="AB23" s="46"/>
      <c r="AD23" s="4"/>
    </row>
    <row r="24" spans="1:36">
      <c r="A24" s="100">
        <v>20</v>
      </c>
      <c r="B24" s="173"/>
      <c r="C24" s="101"/>
      <c r="D24" s="107"/>
      <c r="E24" s="181"/>
      <c r="F24" s="108"/>
      <c r="G24" s="109"/>
      <c r="H24" s="189"/>
      <c r="I24" s="108"/>
      <c r="J24" s="109"/>
      <c r="K24" s="189"/>
      <c r="L24" s="108"/>
      <c r="M24" s="102" t="str">
        <f t="shared" si="0"/>
        <v/>
      </c>
      <c r="N24" s="103" t="str">
        <f t="shared" si="1"/>
        <v/>
      </c>
      <c r="O24" s="52"/>
      <c r="P24" s="78" t="str">
        <f t="array" ref="P24">IF(A24="","",IF( C24="","NA",IF(M24&gt;0,   IF(MIN(IF(B:B=A24,F:F))&lt;=L24,  IF(MIN(IF(B:B=A24,F:F)) &gt;= F24,   MIN(IF(B:B=A24,F:F)), "Onward infection before infected"),"Onward infection after recovered"),"")))</f>
        <v>NA</v>
      </c>
      <c r="Q24" s="48" t="str">
        <f t="array" ref="Q24">IF(A24="","",IF( C24="","NA",IF(M24&gt;0,   IF(MIN(IF(B:B=A24,F:F))&lt;=L24,  IF(MIN(IF(B:B=A24,F:F)) &gt;= F24,   MIN(IF(B:B=A24,F:F)), F24),L24),"")))</f>
        <v>NA</v>
      </c>
      <c r="R24" s="53">
        <f t="shared" si="2"/>
        <v>0</v>
      </c>
      <c r="S24" s="53">
        <f t="shared" si="3"/>
        <v>0</v>
      </c>
      <c r="T24" s="48" t="str">
        <f t="shared" si="4"/>
        <v>NA</v>
      </c>
      <c r="U24" s="48" t="str">
        <f t="shared" si="5"/>
        <v>NA</v>
      </c>
      <c r="V24" s="48" t="str">
        <f t="shared" si="6"/>
        <v>NA</v>
      </c>
      <c r="W24" s="48" t="str">
        <f t="shared" si="12"/>
        <v>NA</v>
      </c>
      <c r="X24" s="48" t="str">
        <f t="shared" si="7"/>
        <v>NA</v>
      </c>
      <c r="Y24" s="76" t="str">
        <f t="shared" si="8"/>
        <v>NA</v>
      </c>
      <c r="Z24" s="76" t="str">
        <f t="shared" si="13"/>
        <v>NA</v>
      </c>
    </row>
    <row r="25" spans="1:36">
      <c r="A25" s="100">
        <v>21</v>
      </c>
      <c r="B25" s="173"/>
      <c r="C25" s="101"/>
      <c r="D25" s="107"/>
      <c r="E25" s="181"/>
      <c r="F25" s="108"/>
      <c r="G25" s="109"/>
      <c r="H25" s="189"/>
      <c r="I25" s="108"/>
      <c r="J25" s="109"/>
      <c r="K25" s="189"/>
      <c r="L25" s="108"/>
      <c r="M25" s="102" t="str">
        <f t="shared" si="0"/>
        <v/>
      </c>
      <c r="N25" s="103" t="str">
        <f t="shared" si="1"/>
        <v/>
      </c>
      <c r="O25" s="52"/>
      <c r="P25" s="78" t="str">
        <f t="array" ref="P25">IF(A25="","",IF( C25="","NA",IF(M25&gt;0,   IF(MIN(IF(B:B=A25,F:F))&lt;=L25,  IF(MIN(IF(B:B=A25,F:F)) &gt;= F25,   MIN(IF(B:B=A25,F:F)), "Onward infection before infected"),"Onward infection after recovered"),"")))</f>
        <v>NA</v>
      </c>
      <c r="Q25" s="48" t="str">
        <f t="array" ref="Q25">IF(A25="","",IF( C25="","NA",IF(M25&gt;0,   IF(MIN(IF(B:B=A25,F:F))&lt;=L25,  IF(MIN(IF(B:B=A25,F:F)) &gt;= F25,   MIN(IF(B:B=A25,F:F)), F25),L25),"")))</f>
        <v>NA</v>
      </c>
      <c r="R25" s="53">
        <f t="shared" si="2"/>
        <v>0</v>
      </c>
      <c r="S25" s="53">
        <f t="shared" si="3"/>
        <v>0</v>
      </c>
      <c r="T25" s="48" t="str">
        <f t="shared" si="4"/>
        <v>NA</v>
      </c>
      <c r="U25" s="48" t="str">
        <f t="shared" si="5"/>
        <v>NA</v>
      </c>
      <c r="V25" s="48" t="str">
        <f t="shared" si="6"/>
        <v>NA</v>
      </c>
      <c r="W25" s="48" t="str">
        <f t="shared" si="12"/>
        <v>NA</v>
      </c>
      <c r="X25" s="48" t="str">
        <f t="shared" si="7"/>
        <v>NA</v>
      </c>
      <c r="Y25" s="76" t="str">
        <f t="shared" si="8"/>
        <v>NA</v>
      </c>
      <c r="Z25" s="76" t="str">
        <f t="shared" si="13"/>
        <v>NA</v>
      </c>
      <c r="AD25" s="8"/>
    </row>
    <row r="26" spans="1:36" s="8" customFormat="1">
      <c r="A26" s="100">
        <v>22</v>
      </c>
      <c r="B26" s="173"/>
      <c r="C26" s="101"/>
      <c r="D26" s="107"/>
      <c r="E26" s="181"/>
      <c r="F26" s="108"/>
      <c r="G26" s="109"/>
      <c r="H26" s="189"/>
      <c r="I26" s="108"/>
      <c r="J26" s="109"/>
      <c r="K26" s="189"/>
      <c r="L26" s="108"/>
      <c r="M26" s="102" t="str">
        <f t="shared" si="0"/>
        <v/>
      </c>
      <c r="N26" s="103" t="str">
        <f t="shared" si="1"/>
        <v/>
      </c>
      <c r="O26" s="52"/>
      <c r="P26" s="78" t="str">
        <f t="array" ref="P26">IF(A26="","",IF( C26="","NA",IF(M26&gt;0,   IF(MIN(IF(B:B=A26,F:F))&lt;=L26,  IF(MIN(IF(B:B=A26,F:F)) &gt;= F26,   MIN(IF(B:B=A26,F:F)), "Onward infection before infected"),"Onward infection after recovered"),"")))</f>
        <v>NA</v>
      </c>
      <c r="Q26" s="48" t="str">
        <f t="array" ref="Q26">IF(A26="","",IF( C26="","NA",IF(M26&gt;0,   IF(MIN(IF(B:B=A26,F:F))&lt;=L26,  IF(MIN(IF(B:B=A26,F:F)) &gt;= F26,   MIN(IF(B:B=A26,F:F)), F26),L26),"")))</f>
        <v>NA</v>
      </c>
      <c r="R26" s="53">
        <f t="shared" si="2"/>
        <v>0</v>
      </c>
      <c r="S26" s="53">
        <f t="shared" si="3"/>
        <v>0</v>
      </c>
      <c r="T26" s="48" t="str">
        <f t="shared" si="4"/>
        <v>NA</v>
      </c>
      <c r="U26" s="48" t="str">
        <f t="shared" si="5"/>
        <v>NA</v>
      </c>
      <c r="V26" s="48" t="str">
        <f t="shared" si="6"/>
        <v>NA</v>
      </c>
      <c r="W26" s="48" t="str">
        <f t="shared" si="12"/>
        <v>NA</v>
      </c>
      <c r="X26" s="48" t="str">
        <f t="shared" si="7"/>
        <v>NA</v>
      </c>
      <c r="Y26" s="76" t="str">
        <f t="shared" si="8"/>
        <v>NA</v>
      </c>
      <c r="Z26" s="76" t="str">
        <f t="shared" si="13"/>
        <v>NA</v>
      </c>
    </row>
    <row r="27" spans="1:36" s="8" customFormat="1">
      <c r="A27" s="100">
        <v>23</v>
      </c>
      <c r="B27" s="173"/>
      <c r="C27" s="101"/>
      <c r="D27" s="107"/>
      <c r="E27" s="181"/>
      <c r="F27" s="108"/>
      <c r="G27" s="110"/>
      <c r="H27" s="190"/>
      <c r="I27" s="111"/>
      <c r="J27" s="109"/>
      <c r="K27" s="189"/>
      <c r="L27" s="108"/>
      <c r="M27" s="102" t="str">
        <f t="shared" si="0"/>
        <v/>
      </c>
      <c r="N27" s="103" t="str">
        <f t="shared" si="1"/>
        <v/>
      </c>
      <c r="O27" s="52"/>
      <c r="P27" s="78" t="str">
        <f t="array" ref="P27">IF(A27="","",IF( C27="","NA",IF(M27&gt;0,   IF(MIN(IF(B:B=A27,F:F))&lt;=L27,  IF(MIN(IF(B:B=A27,F:F)) &gt;= F27,   MIN(IF(B:B=A27,F:F)), "Onward infection before infected"),"Onward infection after recovered"),"")))</f>
        <v>NA</v>
      </c>
      <c r="Q27" s="48" t="str">
        <f t="array" ref="Q27">IF(A27="","",IF( C27="","NA",IF(M27&gt;0,   IF(MIN(IF(B:B=A27,F:F))&lt;=L27,  IF(MIN(IF(B:B=A27,F:F)) &gt;= F27,   MIN(IF(B:B=A27,F:F)), F27),L27),"")))</f>
        <v>NA</v>
      </c>
      <c r="R27" s="53">
        <f t="shared" si="2"/>
        <v>0</v>
      </c>
      <c r="S27" s="53">
        <f t="shared" si="3"/>
        <v>0</v>
      </c>
      <c r="T27" s="48" t="str">
        <f t="shared" si="4"/>
        <v>NA</v>
      </c>
      <c r="U27" s="48" t="str">
        <f t="shared" si="5"/>
        <v>NA</v>
      </c>
      <c r="V27" s="48" t="str">
        <f t="shared" si="6"/>
        <v>NA</v>
      </c>
      <c r="W27" s="48" t="str">
        <f t="shared" si="12"/>
        <v>NA</v>
      </c>
      <c r="X27" s="48" t="str">
        <f t="shared" si="7"/>
        <v>NA</v>
      </c>
      <c r="Y27" s="76" t="str">
        <f t="shared" si="8"/>
        <v>NA</v>
      </c>
      <c r="Z27" s="76" t="str">
        <f t="shared" si="13"/>
        <v>NA</v>
      </c>
    </row>
    <row r="28" spans="1:36" s="8" customFormat="1">
      <c r="A28" s="100">
        <v>24</v>
      </c>
      <c r="B28" s="173"/>
      <c r="C28" s="101"/>
      <c r="D28" s="107"/>
      <c r="E28" s="181"/>
      <c r="F28" s="108"/>
      <c r="G28" s="109"/>
      <c r="H28" s="189"/>
      <c r="I28" s="108"/>
      <c r="J28" s="109"/>
      <c r="K28" s="189"/>
      <c r="L28" s="108"/>
      <c r="M28" s="102" t="str">
        <f t="shared" si="0"/>
        <v/>
      </c>
      <c r="N28" s="103" t="str">
        <f t="shared" si="1"/>
        <v/>
      </c>
      <c r="O28" s="52"/>
      <c r="P28" s="78" t="str">
        <f t="array" ref="P28">IF(A28="","",IF( C28="","NA",IF(M28&gt;0,   IF(MIN(IF(B:B=A28,F:F))&lt;=L28,  IF(MIN(IF(B:B=A28,F:F)) &gt;= F28,   MIN(IF(B:B=A28,F:F)), "Onward infection before infected"),"Onward infection after recovered"),"")))</f>
        <v>NA</v>
      </c>
      <c r="Q28" s="48" t="str">
        <f t="array" ref="Q28">IF(A28="","",IF( C28="","NA",IF(M28&gt;0,   IF(MIN(IF(B:B=A28,F:F))&lt;=L28,  IF(MIN(IF(B:B=A28,F:F)) &gt;= F28,   MIN(IF(B:B=A28,F:F)), F28),L28),"")))</f>
        <v>NA</v>
      </c>
      <c r="R28" s="53">
        <f t="shared" si="2"/>
        <v>0</v>
      </c>
      <c r="S28" s="53">
        <f t="shared" si="3"/>
        <v>0</v>
      </c>
      <c r="T28" s="48" t="str">
        <f t="shared" si="4"/>
        <v>NA</v>
      </c>
      <c r="U28" s="48" t="str">
        <f t="shared" si="5"/>
        <v>NA</v>
      </c>
      <c r="V28" s="48" t="str">
        <f t="shared" si="6"/>
        <v>NA</v>
      </c>
      <c r="W28" s="48" t="str">
        <f t="shared" si="12"/>
        <v>NA</v>
      </c>
      <c r="X28" s="48" t="str">
        <f t="shared" si="7"/>
        <v>NA</v>
      </c>
      <c r="Y28" s="76" t="str">
        <f t="shared" si="8"/>
        <v>NA</v>
      </c>
      <c r="Z28" s="76" t="str">
        <f t="shared" si="13"/>
        <v>NA</v>
      </c>
      <c r="AD28" s="7"/>
    </row>
    <row r="29" spans="1:36">
      <c r="A29" s="100">
        <v>25</v>
      </c>
      <c r="B29" s="173"/>
      <c r="C29" s="101"/>
      <c r="D29" s="107"/>
      <c r="E29" s="181"/>
      <c r="F29" s="108"/>
      <c r="G29" s="109"/>
      <c r="H29" s="189"/>
      <c r="I29" s="108"/>
      <c r="J29" s="109"/>
      <c r="K29" s="189"/>
      <c r="L29" s="108"/>
      <c r="M29" s="102" t="str">
        <f t="shared" si="0"/>
        <v/>
      </c>
      <c r="N29" s="103" t="str">
        <f t="shared" si="1"/>
        <v/>
      </c>
      <c r="O29" s="52"/>
      <c r="P29" s="78" t="str">
        <f t="array" ref="P29">IF(A29="","",IF( C29="","NA",IF(M29&gt;0,   IF(MIN(IF(B:B=A29,F:F))&lt;=L29,  IF(MIN(IF(B:B=A29,F:F)) &gt;= F29,   MIN(IF(B:B=A29,F:F)), "Onward infection before infected"),"Onward infection after recovered"),"")))</f>
        <v>NA</v>
      </c>
      <c r="Q29" s="48" t="str">
        <f t="array" ref="Q29">IF(A29="","",IF( C29="","NA",IF(M29&gt;0,   IF(MIN(IF(B:B=A29,F:F))&lt;=L29,  IF(MIN(IF(B:B=A29,F:F)) &gt;= F29,   MIN(IF(B:B=A29,F:F)), F29),L29),"")))</f>
        <v>NA</v>
      </c>
      <c r="R29" s="53">
        <f t="shared" si="2"/>
        <v>0</v>
      </c>
      <c r="S29" s="53">
        <f t="shared" si="3"/>
        <v>0</v>
      </c>
      <c r="T29" s="48" t="str">
        <f t="shared" si="4"/>
        <v>NA</v>
      </c>
      <c r="U29" s="48" t="str">
        <f t="shared" si="5"/>
        <v>NA</v>
      </c>
      <c r="V29" s="48" t="str">
        <f t="shared" si="6"/>
        <v>NA</v>
      </c>
      <c r="W29" s="48" t="str">
        <f t="shared" si="12"/>
        <v>NA</v>
      </c>
      <c r="X29" s="48" t="str">
        <f t="shared" si="7"/>
        <v>NA</v>
      </c>
      <c r="Y29" s="76" t="str">
        <f t="shared" si="8"/>
        <v>NA</v>
      </c>
      <c r="Z29" s="76" t="str">
        <f t="shared" si="13"/>
        <v>NA</v>
      </c>
      <c r="AE29" s="7"/>
      <c r="AF29" s="7"/>
      <c r="AG29" s="7"/>
      <c r="AH29" s="7"/>
      <c r="AI29" s="12"/>
      <c r="AJ29" s="12"/>
    </row>
    <row r="30" spans="1:36" s="8" customFormat="1">
      <c r="A30" s="100">
        <v>26</v>
      </c>
      <c r="B30" s="173"/>
      <c r="C30" s="101"/>
      <c r="D30" s="107"/>
      <c r="E30" s="181"/>
      <c r="F30" s="108"/>
      <c r="G30" s="109"/>
      <c r="H30" s="189"/>
      <c r="I30" s="108"/>
      <c r="J30" s="109"/>
      <c r="K30" s="189"/>
      <c r="L30" s="108"/>
      <c r="M30" s="102" t="str">
        <f t="shared" si="0"/>
        <v/>
      </c>
      <c r="N30" s="103" t="str">
        <f t="shared" si="1"/>
        <v/>
      </c>
      <c r="O30" s="52"/>
      <c r="P30" s="78" t="str">
        <f t="array" ref="P30">IF(A30="","",IF( C30="","NA",IF(M30&gt;0,   IF(MIN(IF(B:B=A30,F:F))&lt;=L30,  IF(MIN(IF(B:B=A30,F:F)) &gt;= F30,   MIN(IF(B:B=A30,F:F)), "Onward infection before infected"),"Onward infection after recovered"),"")))</f>
        <v>NA</v>
      </c>
      <c r="Q30" s="48" t="str">
        <f t="array" ref="Q30">IF(A30="","",IF( C30="","NA",IF(M30&gt;0,   IF(MIN(IF(B:B=A30,F:F))&lt;=L30,  IF(MIN(IF(B:B=A30,F:F)) &gt;= F30,   MIN(IF(B:B=A30,F:F)), F30),L30),"")))</f>
        <v>NA</v>
      </c>
      <c r="R30" s="53">
        <f t="shared" si="2"/>
        <v>0</v>
      </c>
      <c r="S30" s="53">
        <f t="shared" si="3"/>
        <v>0</v>
      </c>
      <c r="T30" s="48" t="str">
        <f t="shared" si="4"/>
        <v>NA</v>
      </c>
      <c r="U30" s="48" t="str">
        <f t="shared" si="5"/>
        <v>NA</v>
      </c>
      <c r="V30" s="48" t="str">
        <f t="shared" si="6"/>
        <v>NA</v>
      </c>
      <c r="W30" s="48" t="str">
        <f t="shared" si="12"/>
        <v>NA</v>
      </c>
      <c r="X30" s="48" t="str">
        <f t="shared" si="7"/>
        <v>NA</v>
      </c>
      <c r="Y30" s="76" t="str">
        <f t="shared" si="8"/>
        <v>NA</v>
      </c>
      <c r="Z30" s="76" t="str">
        <f t="shared" si="13"/>
        <v>NA</v>
      </c>
      <c r="AD30" s="7"/>
      <c r="AE30" s="7"/>
    </row>
    <row r="31" spans="1:36" s="8" customFormat="1">
      <c r="A31" s="100">
        <v>27</v>
      </c>
      <c r="B31" s="173"/>
      <c r="C31" s="101"/>
      <c r="D31" s="107"/>
      <c r="E31" s="181"/>
      <c r="F31" s="108"/>
      <c r="G31" s="109"/>
      <c r="H31" s="189"/>
      <c r="I31" s="108"/>
      <c r="J31" s="109"/>
      <c r="K31" s="189"/>
      <c r="L31" s="108"/>
      <c r="M31" s="102" t="str">
        <f t="shared" si="0"/>
        <v/>
      </c>
      <c r="N31" s="103" t="str">
        <f t="shared" si="1"/>
        <v/>
      </c>
      <c r="O31" s="52"/>
      <c r="P31" s="78" t="str">
        <f t="array" ref="P31">IF(A31="","",IF( C31="","NA",IF(M31&gt;0,   IF(MIN(IF(B:B=A31,F:F))&lt;=L31,  IF(MIN(IF(B:B=A31,F:F)) &gt;= F31,   MIN(IF(B:B=A31,F:F)), "Onward infection before infected"),"Onward infection after recovered"),"")))</f>
        <v>NA</v>
      </c>
      <c r="Q31" s="48" t="str">
        <f t="array" ref="Q31">IF(A31="","",IF( C31="","NA",IF(M31&gt;0,   IF(MIN(IF(B:B=A31,F:F))&lt;=L31,  IF(MIN(IF(B:B=A31,F:F)) &gt;= F31,   MIN(IF(B:B=A31,F:F)), F31),L31),"")))</f>
        <v>NA</v>
      </c>
      <c r="R31" s="53">
        <f t="shared" si="2"/>
        <v>0</v>
      </c>
      <c r="S31" s="53">
        <f t="shared" si="3"/>
        <v>0</v>
      </c>
      <c r="T31" s="48" t="str">
        <f t="shared" si="4"/>
        <v>NA</v>
      </c>
      <c r="U31" s="48" t="str">
        <f t="shared" si="5"/>
        <v>NA</v>
      </c>
      <c r="V31" s="48" t="str">
        <f t="shared" si="6"/>
        <v>NA</v>
      </c>
      <c r="W31" s="48" t="str">
        <f t="shared" si="12"/>
        <v>NA</v>
      </c>
      <c r="X31" s="48" t="str">
        <f t="shared" si="7"/>
        <v>NA</v>
      </c>
      <c r="Y31" s="76" t="str">
        <f t="shared" si="8"/>
        <v>NA</v>
      </c>
      <c r="Z31" s="76" t="str">
        <f t="shared" si="13"/>
        <v>NA</v>
      </c>
    </row>
    <row r="32" spans="1:36">
      <c r="A32" s="100">
        <v>28</v>
      </c>
      <c r="B32" s="173"/>
      <c r="C32" s="101"/>
      <c r="D32" s="107"/>
      <c r="E32" s="181"/>
      <c r="F32" s="108"/>
      <c r="G32" s="109"/>
      <c r="H32" s="189"/>
      <c r="I32" s="108"/>
      <c r="J32" s="109"/>
      <c r="K32" s="189"/>
      <c r="L32" s="108"/>
      <c r="M32" s="102" t="str">
        <f t="shared" si="0"/>
        <v/>
      </c>
      <c r="N32" s="103" t="str">
        <f t="shared" si="1"/>
        <v/>
      </c>
      <c r="O32" s="52"/>
      <c r="P32" s="78" t="str">
        <f t="array" ref="P32">IF(A32="","",IF( C32="","NA",IF(M32&gt;0,   IF(MIN(IF(B:B=A32,F:F))&lt;=L32,  IF(MIN(IF(B:B=A32,F:F)) &gt;= F32,   MIN(IF(B:B=A32,F:F)), "Onward infection before infected"),"Onward infection after recovered"),"")))</f>
        <v>NA</v>
      </c>
      <c r="Q32" s="48" t="str">
        <f t="array" ref="Q32">IF(A32="","",IF( C32="","NA",IF(M32&gt;0,   IF(MIN(IF(B:B=A32,F:F))&lt;=L32,  IF(MIN(IF(B:B=A32,F:F)) &gt;= F32,   MIN(IF(B:B=A32,F:F)), F32),L32),"")))</f>
        <v>NA</v>
      </c>
      <c r="R32" s="53">
        <f t="shared" si="2"/>
        <v>0</v>
      </c>
      <c r="S32" s="53">
        <f t="shared" si="3"/>
        <v>0</v>
      </c>
      <c r="T32" s="48" t="str">
        <f t="shared" si="4"/>
        <v>NA</v>
      </c>
      <c r="U32" s="48" t="str">
        <f t="shared" si="5"/>
        <v>NA</v>
      </c>
      <c r="V32" s="48" t="str">
        <f t="shared" si="6"/>
        <v>NA</v>
      </c>
      <c r="W32" s="48" t="str">
        <f t="shared" si="12"/>
        <v>NA</v>
      </c>
      <c r="X32" s="48" t="str">
        <f t="shared" si="7"/>
        <v>NA</v>
      </c>
      <c r="Y32" s="76" t="str">
        <f t="shared" si="8"/>
        <v>NA</v>
      </c>
      <c r="Z32" s="76" t="str">
        <f t="shared" si="13"/>
        <v>NA</v>
      </c>
      <c r="AD32" s="8"/>
      <c r="AE32" s="6"/>
      <c r="AF32" s="6"/>
      <c r="AG32" s="6"/>
      <c r="AH32" s="2"/>
      <c r="AI32" s="15"/>
      <c r="AJ32" s="15"/>
    </row>
    <row r="33" spans="1:36">
      <c r="A33" s="100">
        <v>29</v>
      </c>
      <c r="B33" s="173"/>
      <c r="C33" s="101"/>
      <c r="D33" s="107"/>
      <c r="E33" s="181"/>
      <c r="F33" s="108"/>
      <c r="G33" s="109"/>
      <c r="H33" s="189"/>
      <c r="I33" s="108"/>
      <c r="J33" s="110"/>
      <c r="K33" s="190"/>
      <c r="L33" s="111"/>
      <c r="M33" s="105" t="str">
        <f t="shared" si="0"/>
        <v/>
      </c>
      <c r="N33" s="106" t="str">
        <f t="shared" si="1"/>
        <v/>
      </c>
      <c r="O33" s="51"/>
      <c r="P33" s="78" t="str">
        <f t="array" ref="P33">IF(A33="","",IF( C33="","NA",IF(M33&gt;0,   IF(MIN(IF(B:B=A33,F:F))&lt;=L33,  IF(MIN(IF(B:B=A33,F:F)) &gt;= F33,   MIN(IF(B:B=A33,F:F)), "Onward infection before infected"),"Onward infection after recovered"),"")))</f>
        <v>NA</v>
      </c>
      <c r="Q33" s="48" t="str">
        <f t="array" ref="Q33">IF(A33="","",IF( C33="","NA",IF(M33&gt;0,   IF(MIN(IF(B:B=A33,F:F))&lt;=L33,  IF(MIN(IF(B:B=A33,F:F)) &gt;= F33,   MIN(IF(B:B=A33,F:F)), F33),L33),"")))</f>
        <v>NA</v>
      </c>
      <c r="R33" s="53">
        <f t="shared" si="2"/>
        <v>0</v>
      </c>
      <c r="S33" s="53">
        <f t="shared" si="3"/>
        <v>0</v>
      </c>
      <c r="T33" s="48" t="str">
        <f t="shared" si="4"/>
        <v>NA</v>
      </c>
      <c r="U33" s="48" t="str">
        <f t="shared" si="5"/>
        <v>NA</v>
      </c>
      <c r="V33" s="48" t="str">
        <f t="shared" si="6"/>
        <v>NA</v>
      </c>
      <c r="W33" s="48" t="str">
        <f t="shared" si="12"/>
        <v>NA</v>
      </c>
      <c r="X33" s="48" t="str">
        <f t="shared" si="7"/>
        <v>NA</v>
      </c>
      <c r="Y33" s="76" t="str">
        <f t="shared" si="8"/>
        <v>NA</v>
      </c>
      <c r="Z33" s="76" t="str">
        <f t="shared" si="13"/>
        <v>NA</v>
      </c>
      <c r="AD33" s="8"/>
      <c r="AE33" s="3"/>
      <c r="AF33" s="19"/>
      <c r="AG33" s="19"/>
      <c r="AH33" s="19"/>
      <c r="AI33" s="19"/>
      <c r="AJ33" s="19"/>
    </row>
    <row r="34" spans="1:36">
      <c r="A34" s="100">
        <v>30</v>
      </c>
      <c r="B34" s="173"/>
      <c r="C34" s="101"/>
      <c r="D34" s="107"/>
      <c r="E34" s="181"/>
      <c r="F34" s="108"/>
      <c r="G34" s="109"/>
      <c r="H34" s="189"/>
      <c r="I34" s="108"/>
      <c r="J34" s="109"/>
      <c r="K34" s="189"/>
      <c r="L34" s="108"/>
      <c r="M34" s="102" t="str">
        <f t="shared" si="0"/>
        <v/>
      </c>
      <c r="N34" s="103" t="str">
        <f t="shared" si="1"/>
        <v/>
      </c>
      <c r="O34" s="52"/>
      <c r="P34" s="78" t="str">
        <f t="array" ref="P34">IF(A34="","",IF( C34="","NA",IF(M34&gt;0,   IF(MIN(IF(B:B=A34,F:F))&lt;=L34,  IF(MIN(IF(B:B=A34,F:F)) &gt;= F34,   MIN(IF(B:B=A34,F:F)), "Onward infection before infected"),"Onward infection after recovered"),"")))</f>
        <v>NA</v>
      </c>
      <c r="Q34" s="48" t="str">
        <f t="array" ref="Q34">IF(A34="","",IF( C34="","NA",IF(M34&gt;0,   IF(MIN(IF(B:B=A34,F:F))&lt;=L34,  IF(MIN(IF(B:B=A34,F:F)) &gt;= F34,   MIN(IF(B:B=A34,F:F)), F34),L34),"")))</f>
        <v>NA</v>
      </c>
      <c r="R34" s="53">
        <f t="shared" si="2"/>
        <v>0</v>
      </c>
      <c r="S34" s="53">
        <f t="shared" si="3"/>
        <v>0</v>
      </c>
      <c r="T34" s="48" t="str">
        <f t="shared" si="4"/>
        <v>NA</v>
      </c>
      <c r="U34" s="48" t="str">
        <f t="shared" si="5"/>
        <v>NA</v>
      </c>
      <c r="V34" s="48" t="str">
        <f t="shared" si="6"/>
        <v>NA</v>
      </c>
      <c r="W34" s="48" t="str">
        <f t="shared" si="12"/>
        <v>NA</v>
      </c>
      <c r="X34" s="48" t="str">
        <f t="shared" si="7"/>
        <v>NA</v>
      </c>
      <c r="Y34" s="76" t="str">
        <f t="shared" si="8"/>
        <v>NA</v>
      </c>
      <c r="Z34" s="76" t="str">
        <f t="shared" si="13"/>
        <v>NA</v>
      </c>
      <c r="AE34" s="7"/>
      <c r="AF34" s="7"/>
      <c r="AG34" s="7"/>
      <c r="AH34" s="7"/>
      <c r="AI34" s="7"/>
      <c r="AJ34" s="7"/>
    </row>
    <row r="35" spans="1:36" s="8" customFormat="1">
      <c r="A35" s="100">
        <v>31</v>
      </c>
      <c r="B35" s="173"/>
      <c r="C35" s="101"/>
      <c r="D35" s="107"/>
      <c r="E35" s="181"/>
      <c r="F35" s="108"/>
      <c r="G35" s="109"/>
      <c r="H35" s="189"/>
      <c r="I35" s="108"/>
      <c r="J35" s="109"/>
      <c r="K35" s="189"/>
      <c r="L35" s="108"/>
      <c r="M35" s="102" t="str">
        <f t="shared" ref="M35:M64" si="14">IF(A35="","",IF(F35="","",COUNTIFS($B:$B,A35,$F:$F,"&gt;"&amp;F35)))</f>
        <v/>
      </c>
      <c r="N35" s="103" t="str">
        <f t="shared" ref="N35:N64" si="15">IF(A35="","",IF(F35="","",COUNTIFS($B:$B,A35,$F:$F,"&gt;"&amp;F35,$C:$C,"FALSE")))</f>
        <v/>
      </c>
      <c r="O35" s="52"/>
      <c r="P35" s="78" t="str">
        <f t="array" ref="P35">IF(A35="","",IF( C35="","NA",IF(M35&gt;0,   IF(MIN(IF(B:B=A35,F:F))&lt;=L35,  IF(MIN(IF(B:B=A35,F:F)) &gt;= F35,   MIN(IF(B:B=A35,F:F)), "Onward infection before infected"),"Onward infection after recovered"),"")))</f>
        <v>NA</v>
      </c>
      <c r="Q35" s="48" t="str">
        <f t="array" ref="Q35">IF(A35="","",IF( C35="","NA",IF(M35&gt;0,   IF(MIN(IF(B:B=A35,F:F))&lt;=L35,  IF(MIN(IF(B:B=A35,F:F)) &gt;= F35,   MIN(IF(B:B=A35,F:F)), F35),L35),"")))</f>
        <v>NA</v>
      </c>
      <c r="R35" s="53">
        <f t="shared" ref="R35:R64" si="16">IF(A35="","NA",IF(C35="",0,IF(C35,0,1)))</f>
        <v>0</v>
      </c>
      <c r="S35" s="53">
        <f t="shared" ref="S35:S64" si="17">IF(A35="","NA",IF(I35="",0,1))</f>
        <v>0</v>
      </c>
      <c r="T35" s="48" t="str">
        <f t="shared" ref="T35:T64" si="18">IF(C35&lt;&gt;"",IF(A35="","",IF(M35&gt;0,IF(Q35&lt;&gt;"Error",Q35-F35,""),"")),"NA")</f>
        <v>NA</v>
      </c>
      <c r="U35" s="48" t="str">
        <f t="shared" ref="U35:U64" si="19">IF(C35&lt;&gt;"",IF(A35="","",IF(I35&lt;&gt;"",I35-F35,"")),"NA")</f>
        <v>NA</v>
      </c>
      <c r="V35" s="48" t="str">
        <f t="shared" ref="V35:V64" si="20">IF(C35&lt;&gt;"",IF(A35="","",IF(M35&gt;0,IF(Q35&lt;&gt;"Error",L35-Q35,""), L35-F35)),"NA")</f>
        <v>NA</v>
      </c>
      <c r="W35" s="48" t="str">
        <f t="shared" si="12"/>
        <v>NA</v>
      </c>
      <c r="X35" s="48" t="str">
        <f t="shared" ref="X35:X64" si="21">IF(W35="Error","Error",IF(W35 = "Missing parent ID","Missing parent ID",IF(W35&lt;&gt;"NA",F35-W35,"NA")))</f>
        <v>NA</v>
      </c>
      <c r="Y35" s="76" t="str">
        <f t="shared" ref="Y35:Y64" si="22">IF(F35&gt;0,IF(M35&lt;&gt;"",M35-N35,""),"NA")</f>
        <v>NA</v>
      </c>
      <c r="Z35" s="76" t="str">
        <f t="shared" si="13"/>
        <v>NA</v>
      </c>
      <c r="AD35" s="12"/>
      <c r="AE35" s="7"/>
    </row>
    <row r="36" spans="1:36">
      <c r="A36" s="100">
        <v>32</v>
      </c>
      <c r="B36" s="173"/>
      <c r="C36" s="101"/>
      <c r="D36" s="107"/>
      <c r="E36" s="181"/>
      <c r="F36" s="108"/>
      <c r="G36" s="109"/>
      <c r="H36" s="189"/>
      <c r="I36" s="108"/>
      <c r="J36" s="109"/>
      <c r="K36" s="189"/>
      <c r="L36" s="108"/>
      <c r="M36" s="102" t="str">
        <f t="shared" si="14"/>
        <v/>
      </c>
      <c r="N36" s="103" t="str">
        <f t="shared" si="15"/>
        <v/>
      </c>
      <c r="O36" s="52"/>
      <c r="P36" s="78" t="str">
        <f t="array" ref="P36">IF(A36="","",IF( C36="","NA",IF(M36&gt;0,   IF(MIN(IF(B:B=A36,F:F))&lt;=L36,  IF(MIN(IF(B:B=A36,F:F)) &gt;= F36,   MIN(IF(B:B=A36,F:F)), "Onward infection before infected"),"Onward infection after recovered"),"")))</f>
        <v>NA</v>
      </c>
      <c r="Q36" s="48" t="str">
        <f t="array" ref="Q36">IF(A36="","",IF( C36="","NA",IF(M36&gt;0,   IF(MIN(IF(B:B=A36,F:F))&lt;=L36,  IF(MIN(IF(B:B=A36,F:F)) &gt;= F36,   MIN(IF(B:B=A36,F:F)), F36),L36),"")))</f>
        <v>NA</v>
      </c>
      <c r="R36" s="53">
        <f t="shared" si="16"/>
        <v>0</v>
      </c>
      <c r="S36" s="53">
        <f t="shared" si="17"/>
        <v>0</v>
      </c>
      <c r="T36" s="48" t="str">
        <f t="shared" si="18"/>
        <v>NA</v>
      </c>
      <c r="U36" s="48" t="str">
        <f t="shared" si="19"/>
        <v>NA</v>
      </c>
      <c r="V36" s="48" t="str">
        <f t="shared" si="20"/>
        <v>NA</v>
      </c>
      <c r="W36" s="48" t="str">
        <f t="shared" si="12"/>
        <v>NA</v>
      </c>
      <c r="X36" s="48" t="str">
        <f t="shared" si="21"/>
        <v>NA</v>
      </c>
      <c r="Y36" s="76" t="str">
        <f t="shared" si="22"/>
        <v>NA</v>
      </c>
      <c r="Z36" s="76" t="str">
        <f t="shared" si="13"/>
        <v>NA</v>
      </c>
    </row>
    <row r="37" spans="1:36">
      <c r="A37" s="100">
        <v>33</v>
      </c>
      <c r="B37" s="173"/>
      <c r="C37" s="101"/>
      <c r="D37" s="107"/>
      <c r="E37" s="181"/>
      <c r="F37" s="108"/>
      <c r="G37" s="110"/>
      <c r="H37" s="190"/>
      <c r="I37" s="111"/>
      <c r="J37" s="109"/>
      <c r="K37" s="189"/>
      <c r="L37" s="108"/>
      <c r="M37" s="102" t="str">
        <f t="shared" si="14"/>
        <v/>
      </c>
      <c r="N37" s="103" t="str">
        <f t="shared" si="15"/>
        <v/>
      </c>
      <c r="O37" s="52"/>
      <c r="P37" s="78" t="str">
        <f t="array" ref="P37">IF(A37="","",IF( C37="","NA",IF(M37&gt;0,   IF(MIN(IF(B:B=A37,F:F))&lt;=L37,  IF(MIN(IF(B:B=A37,F:F)) &gt;= F37,   MIN(IF(B:B=A37,F:F)), "Onward infection before infected"),"Onward infection after recovered"),"")))</f>
        <v>NA</v>
      </c>
      <c r="Q37" s="48" t="str">
        <f t="array" ref="Q37">IF(A37="","",IF( C37="","NA",IF(M37&gt;0,   IF(MIN(IF(B:B=A37,F:F))&lt;=L37,  IF(MIN(IF(B:B=A37,F:F)) &gt;= F37,   MIN(IF(B:B=A37,F:F)), F37),L37),"")))</f>
        <v>NA</v>
      </c>
      <c r="R37" s="53">
        <f t="shared" si="16"/>
        <v>0</v>
      </c>
      <c r="S37" s="53">
        <f t="shared" si="17"/>
        <v>0</v>
      </c>
      <c r="T37" s="48" t="str">
        <f t="shared" si="18"/>
        <v>NA</v>
      </c>
      <c r="U37" s="48" t="str">
        <f t="shared" si="19"/>
        <v>NA</v>
      </c>
      <c r="V37" s="48" t="str">
        <f t="shared" si="20"/>
        <v>NA</v>
      </c>
      <c r="W37" s="48" t="str">
        <f t="shared" si="12"/>
        <v>NA</v>
      </c>
      <c r="X37" s="48" t="str">
        <f t="shared" si="21"/>
        <v>NA</v>
      </c>
      <c r="Y37" s="76" t="str">
        <f t="shared" si="22"/>
        <v>NA</v>
      </c>
      <c r="Z37" s="76" t="str">
        <f t="shared" si="13"/>
        <v>NA</v>
      </c>
      <c r="AD37" s="20"/>
      <c r="AE37" s="21"/>
      <c r="AF37" s="7"/>
      <c r="AG37" s="7"/>
      <c r="AH37" s="7"/>
      <c r="AI37" s="7"/>
      <c r="AJ37" s="7"/>
    </row>
    <row r="38" spans="1:36">
      <c r="A38" s="100">
        <v>34</v>
      </c>
      <c r="B38" s="173"/>
      <c r="C38" s="101"/>
      <c r="D38" s="107"/>
      <c r="E38" s="181"/>
      <c r="F38" s="108"/>
      <c r="G38" s="109"/>
      <c r="H38" s="189"/>
      <c r="I38" s="108"/>
      <c r="J38" s="109"/>
      <c r="K38" s="189"/>
      <c r="L38" s="108"/>
      <c r="M38" s="102" t="str">
        <f t="shared" si="14"/>
        <v/>
      </c>
      <c r="N38" s="103" t="str">
        <f t="shared" si="15"/>
        <v/>
      </c>
      <c r="O38" s="52"/>
      <c r="P38" s="78" t="str">
        <f t="array" ref="P38">IF(A38="","",IF( C38="","NA",IF(M38&gt;0,   IF(MIN(IF(B:B=A38,F:F))&lt;=L38,  IF(MIN(IF(B:B=A38,F:F)) &gt;= F38,   MIN(IF(B:B=A38,F:F)), "Onward infection before infected"),"Onward infection after recovered"),"")))</f>
        <v>NA</v>
      </c>
      <c r="Q38" s="48" t="str">
        <f t="array" ref="Q38">IF(A38="","",IF( C38="","NA",IF(M38&gt;0,   IF(MIN(IF(B:B=A38,F:F))&lt;=L38,  IF(MIN(IF(B:B=A38,F:F)) &gt;= F38,   MIN(IF(B:B=A38,F:F)), F38),L38),"")))</f>
        <v>NA</v>
      </c>
      <c r="R38" s="53">
        <f t="shared" si="16"/>
        <v>0</v>
      </c>
      <c r="S38" s="53">
        <f t="shared" si="17"/>
        <v>0</v>
      </c>
      <c r="T38" s="48" t="str">
        <f t="shared" si="18"/>
        <v>NA</v>
      </c>
      <c r="U38" s="48" t="str">
        <f t="shared" si="19"/>
        <v>NA</v>
      </c>
      <c r="V38" s="48" t="str">
        <f t="shared" si="20"/>
        <v>NA</v>
      </c>
      <c r="W38" s="48" t="str">
        <f t="shared" si="12"/>
        <v>NA</v>
      </c>
      <c r="X38" s="48" t="str">
        <f t="shared" si="21"/>
        <v>NA</v>
      </c>
      <c r="Y38" s="76" t="str">
        <f t="shared" si="22"/>
        <v>NA</v>
      </c>
      <c r="Z38" s="76" t="str">
        <f t="shared" si="13"/>
        <v>NA</v>
      </c>
    </row>
    <row r="39" spans="1:36">
      <c r="A39" s="100">
        <v>35</v>
      </c>
      <c r="B39" s="173"/>
      <c r="C39" s="101"/>
      <c r="D39" s="107"/>
      <c r="E39" s="181"/>
      <c r="F39" s="108"/>
      <c r="G39" s="109"/>
      <c r="H39" s="189"/>
      <c r="I39" s="108"/>
      <c r="J39" s="109"/>
      <c r="K39" s="189"/>
      <c r="L39" s="108"/>
      <c r="M39" s="102" t="str">
        <f t="shared" si="14"/>
        <v/>
      </c>
      <c r="N39" s="103" t="str">
        <f t="shared" si="15"/>
        <v/>
      </c>
      <c r="O39" s="52"/>
      <c r="P39" s="78" t="str">
        <f t="array" ref="P39">IF(A39="","",IF( C39="","NA",IF(M39&gt;0,   IF(MIN(IF(B:B=A39,F:F))&lt;=L39,  IF(MIN(IF(B:B=A39,F:F)) &gt;= F39,   MIN(IF(B:B=A39,F:F)), "Onward infection before infected"),"Onward infection after recovered"),"")))</f>
        <v>NA</v>
      </c>
      <c r="Q39" s="48" t="str">
        <f t="array" ref="Q39">IF(A39="","",IF( C39="","NA",IF(M39&gt;0,   IF(MIN(IF(B:B=A39,F:F))&lt;=L39,  IF(MIN(IF(B:B=A39,F:F)) &gt;= F39,   MIN(IF(B:B=A39,F:F)), F39),L39),"")))</f>
        <v>NA</v>
      </c>
      <c r="R39" s="53">
        <f t="shared" si="16"/>
        <v>0</v>
      </c>
      <c r="S39" s="53">
        <f t="shared" si="17"/>
        <v>0</v>
      </c>
      <c r="T39" s="48" t="str">
        <f t="shared" si="18"/>
        <v>NA</v>
      </c>
      <c r="U39" s="48" t="str">
        <f t="shared" si="19"/>
        <v>NA</v>
      </c>
      <c r="V39" s="48" t="str">
        <f t="shared" si="20"/>
        <v>NA</v>
      </c>
      <c r="W39" s="48" t="str">
        <f t="shared" si="12"/>
        <v>NA</v>
      </c>
      <c r="X39" s="48" t="str">
        <f t="shared" si="21"/>
        <v>NA</v>
      </c>
      <c r="Y39" s="76" t="str">
        <f t="shared" si="22"/>
        <v>NA</v>
      </c>
      <c r="Z39" s="76" t="str">
        <f t="shared" si="13"/>
        <v>NA</v>
      </c>
    </row>
    <row r="40" spans="1:36" s="8" customFormat="1">
      <c r="A40" s="100">
        <v>36</v>
      </c>
      <c r="B40" s="173"/>
      <c r="C40" s="101"/>
      <c r="D40" s="107"/>
      <c r="E40" s="181"/>
      <c r="F40" s="108"/>
      <c r="G40" s="110"/>
      <c r="H40" s="190"/>
      <c r="I40" s="111"/>
      <c r="J40" s="109"/>
      <c r="K40" s="189"/>
      <c r="L40" s="108"/>
      <c r="M40" s="102" t="str">
        <f t="shared" si="14"/>
        <v/>
      </c>
      <c r="N40" s="103" t="str">
        <f t="shared" si="15"/>
        <v/>
      </c>
      <c r="O40" s="52"/>
      <c r="P40" s="78" t="str">
        <f t="array" ref="P40">IF(A40="","",IF( C40="","NA",IF(M40&gt;0,   IF(MIN(IF(B:B=A40,F:F))&lt;=L40,  IF(MIN(IF(B:B=A40,F:F)) &gt;= F40,   MIN(IF(B:B=A40,F:F)), "Onward infection before infected"),"Onward infection after recovered"),"")))</f>
        <v>NA</v>
      </c>
      <c r="Q40" s="48" t="str">
        <f t="array" ref="Q40">IF(A40="","",IF( C40="","NA",IF(M40&gt;0,   IF(MIN(IF(B:B=A40,F:F))&lt;=L40,  IF(MIN(IF(B:B=A40,F:F)) &gt;= F40,   MIN(IF(B:B=A40,F:F)), F40),L40),"")))</f>
        <v>NA</v>
      </c>
      <c r="R40" s="53">
        <f t="shared" si="16"/>
        <v>0</v>
      </c>
      <c r="S40" s="53">
        <f t="shared" si="17"/>
        <v>0</v>
      </c>
      <c r="T40" s="48" t="str">
        <f t="shared" si="18"/>
        <v>NA</v>
      </c>
      <c r="U40" s="48" t="str">
        <f t="shared" si="19"/>
        <v>NA</v>
      </c>
      <c r="V40" s="48" t="str">
        <f t="shared" si="20"/>
        <v>NA</v>
      </c>
      <c r="W40" s="48" t="str">
        <f t="shared" si="12"/>
        <v>NA</v>
      </c>
      <c r="X40" s="48" t="str">
        <f t="shared" si="21"/>
        <v>NA</v>
      </c>
      <c r="Y40" s="76" t="str">
        <f t="shared" si="22"/>
        <v>NA</v>
      </c>
      <c r="Z40" s="76" t="str">
        <f t="shared" si="13"/>
        <v>NA</v>
      </c>
      <c r="AD40" s="15"/>
      <c r="AE40" s="12"/>
    </row>
    <row r="41" spans="1:36" s="8" customFormat="1">
      <c r="A41" s="100">
        <v>37</v>
      </c>
      <c r="B41" s="173"/>
      <c r="C41" s="101"/>
      <c r="D41" s="107"/>
      <c r="E41" s="181"/>
      <c r="F41" s="108"/>
      <c r="G41" s="109"/>
      <c r="H41" s="189"/>
      <c r="I41" s="108"/>
      <c r="J41" s="109"/>
      <c r="K41" s="189"/>
      <c r="L41" s="108"/>
      <c r="M41" s="102" t="str">
        <f t="shared" si="14"/>
        <v/>
      </c>
      <c r="N41" s="103" t="str">
        <f t="shared" si="15"/>
        <v/>
      </c>
      <c r="O41" s="52"/>
      <c r="P41" s="78" t="str">
        <f t="array" ref="P41">IF(A41="","",IF( C41="","NA",IF(M41&gt;0,   IF(MIN(IF(B:B=A41,F:F))&lt;=L41,  IF(MIN(IF(B:B=A41,F:F)) &gt;= F41,   MIN(IF(B:B=A41,F:F)), "Onward infection before infected"),"Onward infection after recovered"),"")))</f>
        <v>NA</v>
      </c>
      <c r="Q41" s="48" t="str">
        <f t="array" ref="Q41">IF(A41="","",IF( C41="","NA",IF(M41&gt;0,   IF(MIN(IF(B:B=A41,F:F))&lt;=L41,  IF(MIN(IF(B:B=A41,F:F)) &gt;= F41,   MIN(IF(B:B=A41,F:F)), F41),L41),"")))</f>
        <v>NA</v>
      </c>
      <c r="R41" s="53">
        <f t="shared" si="16"/>
        <v>0</v>
      </c>
      <c r="S41" s="53">
        <f t="shared" si="17"/>
        <v>0</v>
      </c>
      <c r="T41" s="48" t="str">
        <f t="shared" si="18"/>
        <v>NA</v>
      </c>
      <c r="U41" s="48" t="str">
        <f t="shared" si="19"/>
        <v>NA</v>
      </c>
      <c r="V41" s="48" t="str">
        <f t="shared" si="20"/>
        <v>NA</v>
      </c>
      <c r="W41" s="48" t="str">
        <f t="shared" si="12"/>
        <v>NA</v>
      </c>
      <c r="X41" s="48" t="str">
        <f t="shared" si="21"/>
        <v>NA</v>
      </c>
      <c r="Y41" s="76" t="str">
        <f t="shared" si="22"/>
        <v>NA</v>
      </c>
      <c r="Z41" s="76" t="str">
        <f t="shared" si="13"/>
        <v>NA</v>
      </c>
    </row>
    <row r="42" spans="1:36" s="8" customFormat="1">
      <c r="A42" s="100">
        <v>38</v>
      </c>
      <c r="B42" s="173"/>
      <c r="C42" s="101"/>
      <c r="D42" s="107"/>
      <c r="E42" s="181"/>
      <c r="F42" s="108"/>
      <c r="G42" s="110"/>
      <c r="H42" s="190"/>
      <c r="I42" s="111"/>
      <c r="J42" s="110"/>
      <c r="K42" s="190"/>
      <c r="L42" s="108"/>
      <c r="M42" s="105" t="str">
        <f t="shared" si="14"/>
        <v/>
      </c>
      <c r="N42" s="106" t="str">
        <f t="shared" si="15"/>
        <v/>
      </c>
      <c r="O42" s="51"/>
      <c r="P42" s="78" t="str">
        <f t="array" ref="P42">IF(A42="","",IF( C42="","NA",IF(M42&gt;0,   IF(MIN(IF(B:B=A42,F:F))&lt;=L42,  IF(MIN(IF(B:B=A42,F:F)) &gt;= F42,   MIN(IF(B:B=A42,F:F)), "Onward infection before infected"),"Onward infection after recovered"),"")))</f>
        <v>NA</v>
      </c>
      <c r="Q42" s="48" t="str">
        <f t="array" ref="Q42">IF(A42="","",IF( C42="","NA",IF(M42&gt;0,   IF(MIN(IF(B:B=A42,F:F))&lt;=L42,  IF(MIN(IF(B:B=A42,F:F)) &gt;= F42,   MIN(IF(B:B=A42,F:F)), F42),L42),"")))</f>
        <v>NA</v>
      </c>
      <c r="R42" s="53">
        <f t="shared" si="16"/>
        <v>0</v>
      </c>
      <c r="S42" s="53">
        <f t="shared" si="17"/>
        <v>0</v>
      </c>
      <c r="T42" s="48" t="str">
        <f t="shared" si="18"/>
        <v>NA</v>
      </c>
      <c r="U42" s="48" t="str">
        <f t="shared" si="19"/>
        <v>NA</v>
      </c>
      <c r="V42" s="48" t="str">
        <f t="shared" si="20"/>
        <v>NA</v>
      </c>
      <c r="W42" s="48" t="str">
        <f t="shared" si="12"/>
        <v>NA</v>
      </c>
      <c r="X42" s="48" t="str">
        <f t="shared" si="21"/>
        <v>NA</v>
      </c>
      <c r="Y42" s="76" t="str">
        <f t="shared" si="22"/>
        <v>NA</v>
      </c>
      <c r="Z42" s="76" t="str">
        <f t="shared" si="13"/>
        <v>NA</v>
      </c>
      <c r="AD42" s="7"/>
      <c r="AE42" s="7"/>
    </row>
    <row r="43" spans="1:36" s="8" customFormat="1">
      <c r="A43" s="100">
        <v>39</v>
      </c>
      <c r="B43" s="173"/>
      <c r="C43" s="101"/>
      <c r="D43" s="107"/>
      <c r="E43" s="181"/>
      <c r="F43" s="108"/>
      <c r="G43" s="109"/>
      <c r="H43" s="189"/>
      <c r="I43" s="108"/>
      <c r="J43" s="109"/>
      <c r="K43" s="189"/>
      <c r="L43" s="108"/>
      <c r="M43" s="102" t="str">
        <f t="shared" si="14"/>
        <v/>
      </c>
      <c r="N43" s="103" t="str">
        <f t="shared" si="15"/>
        <v/>
      </c>
      <c r="O43" s="52"/>
      <c r="P43" s="78" t="str">
        <f t="array" ref="P43">IF(A43="","",IF( C43="","NA",IF(M43&gt;0,   IF(MIN(IF(B:B=A43,F:F))&lt;=L43,  IF(MIN(IF(B:B=A43,F:F)) &gt;= F43,   MIN(IF(B:B=A43,F:F)), "Onward infection before infected"),"Onward infection after recovered"),"")))</f>
        <v>NA</v>
      </c>
      <c r="Q43" s="48" t="str">
        <f t="array" ref="Q43">IF(A43="","",IF( C43="","NA",IF(M43&gt;0,   IF(MIN(IF(B:B=A43,F:F))&lt;=L43,  IF(MIN(IF(B:B=A43,F:F)) &gt;= F43,   MIN(IF(B:B=A43,F:F)), F43),L43),"")))</f>
        <v>NA</v>
      </c>
      <c r="R43" s="53">
        <f t="shared" si="16"/>
        <v>0</v>
      </c>
      <c r="S43" s="53">
        <f t="shared" si="17"/>
        <v>0</v>
      </c>
      <c r="T43" s="48" t="str">
        <f t="shared" si="18"/>
        <v>NA</v>
      </c>
      <c r="U43" s="48" t="str">
        <f t="shared" si="19"/>
        <v>NA</v>
      </c>
      <c r="V43" s="48" t="str">
        <f t="shared" si="20"/>
        <v>NA</v>
      </c>
      <c r="W43" s="48" t="str">
        <f t="shared" si="12"/>
        <v>NA</v>
      </c>
      <c r="X43" s="48" t="str">
        <f t="shared" si="21"/>
        <v>NA</v>
      </c>
      <c r="Y43" s="76" t="str">
        <f t="shared" si="22"/>
        <v>NA</v>
      </c>
      <c r="Z43" s="76" t="str">
        <f t="shared" si="13"/>
        <v>NA</v>
      </c>
    </row>
    <row r="44" spans="1:36">
      <c r="A44" s="100">
        <v>40</v>
      </c>
      <c r="B44" s="173"/>
      <c r="C44" s="101"/>
      <c r="D44" s="107"/>
      <c r="E44" s="181"/>
      <c r="F44" s="108"/>
      <c r="G44" s="109"/>
      <c r="H44" s="189"/>
      <c r="I44" s="108"/>
      <c r="J44" s="110"/>
      <c r="K44" s="190"/>
      <c r="L44" s="111"/>
      <c r="M44" s="105" t="str">
        <f t="shared" si="14"/>
        <v/>
      </c>
      <c r="N44" s="106" t="str">
        <f t="shared" si="15"/>
        <v/>
      </c>
      <c r="O44" s="51"/>
      <c r="P44" s="78" t="str">
        <f t="array" ref="P44">IF(A44="","",IF( C44="","NA",IF(M44&gt;0,   IF(MIN(IF(B:B=A44,F:F))&lt;=L44,  IF(MIN(IF(B:B=A44,F:F)) &gt;= F44,   MIN(IF(B:B=A44,F:F)), "Onward infection before infected"),"Onward infection after recovered"),"")))</f>
        <v>NA</v>
      </c>
      <c r="Q44" s="48" t="str">
        <f t="array" ref="Q44">IF(A44="","",IF( C44="","NA",IF(M44&gt;0,   IF(MIN(IF(B:B=A44,F:F))&lt;=L44,  IF(MIN(IF(B:B=A44,F:F)) &gt;= F44,   MIN(IF(B:B=A44,F:F)), F44),L44),"")))</f>
        <v>NA</v>
      </c>
      <c r="R44" s="53">
        <f t="shared" si="16"/>
        <v>0</v>
      </c>
      <c r="S44" s="53">
        <f t="shared" si="17"/>
        <v>0</v>
      </c>
      <c r="T44" s="48" t="str">
        <f t="shared" si="18"/>
        <v>NA</v>
      </c>
      <c r="U44" s="48" t="str">
        <f t="shared" si="19"/>
        <v>NA</v>
      </c>
      <c r="V44" s="48" t="str">
        <f t="shared" si="20"/>
        <v>NA</v>
      </c>
      <c r="W44" s="48" t="str">
        <f t="shared" si="12"/>
        <v>NA</v>
      </c>
      <c r="X44" s="48" t="str">
        <f t="shared" si="21"/>
        <v>NA</v>
      </c>
      <c r="Y44" s="76" t="str">
        <f t="shared" si="22"/>
        <v>NA</v>
      </c>
      <c r="Z44" s="76" t="str">
        <f t="shared" si="13"/>
        <v>NA</v>
      </c>
      <c r="AD44" s="12"/>
    </row>
    <row r="45" spans="1:36">
      <c r="A45" s="100">
        <v>41</v>
      </c>
      <c r="B45" s="173"/>
      <c r="C45" s="101"/>
      <c r="D45" s="107"/>
      <c r="E45" s="181"/>
      <c r="F45" s="108"/>
      <c r="G45" s="109"/>
      <c r="H45" s="189"/>
      <c r="I45" s="108"/>
      <c r="J45" s="109"/>
      <c r="K45" s="189"/>
      <c r="L45" s="108"/>
      <c r="M45" s="102" t="str">
        <f t="shared" si="14"/>
        <v/>
      </c>
      <c r="N45" s="103" t="str">
        <f t="shared" si="15"/>
        <v/>
      </c>
      <c r="O45" s="52"/>
      <c r="P45" s="78" t="str">
        <f t="array" ref="P45">IF(A45="","",IF( C45="","NA",IF(M45&gt;0,   IF(MIN(IF(B:B=A45,F:F))&lt;=L45,  IF(MIN(IF(B:B=A45,F:F)) &gt;= F45,   MIN(IF(B:B=A45,F:F)), "Onward infection before infected"),"Onward infection after recovered"),"")))</f>
        <v>NA</v>
      </c>
      <c r="Q45" s="48" t="str">
        <f t="array" ref="Q45">IF(A45="","",IF( C45="","NA",IF(M45&gt;0,   IF(MIN(IF(B:B=A45,F:F))&lt;=L45,  IF(MIN(IF(B:B=A45,F:F)) &gt;= F45,   MIN(IF(B:B=A45,F:F)), F45),L45),"")))</f>
        <v>NA</v>
      </c>
      <c r="R45" s="53">
        <f t="shared" si="16"/>
        <v>0</v>
      </c>
      <c r="S45" s="53">
        <f t="shared" si="17"/>
        <v>0</v>
      </c>
      <c r="T45" s="48" t="str">
        <f t="shared" si="18"/>
        <v>NA</v>
      </c>
      <c r="U45" s="48" t="str">
        <f t="shared" si="19"/>
        <v>NA</v>
      </c>
      <c r="V45" s="48" t="str">
        <f t="shared" si="20"/>
        <v>NA</v>
      </c>
      <c r="W45" s="48" t="str">
        <f t="shared" si="12"/>
        <v>NA</v>
      </c>
      <c r="X45" s="48" t="str">
        <f t="shared" si="21"/>
        <v>NA</v>
      </c>
      <c r="Y45" s="76" t="str">
        <f t="shared" si="22"/>
        <v>NA</v>
      </c>
      <c r="Z45" s="76" t="str">
        <f t="shared" si="13"/>
        <v>NA</v>
      </c>
    </row>
    <row r="46" spans="1:36">
      <c r="A46" s="100">
        <v>42</v>
      </c>
      <c r="B46" s="173"/>
      <c r="C46" s="101"/>
      <c r="D46" s="107"/>
      <c r="E46" s="181"/>
      <c r="F46" s="108"/>
      <c r="G46" s="109"/>
      <c r="H46" s="189"/>
      <c r="I46" s="108"/>
      <c r="J46" s="109"/>
      <c r="K46" s="189"/>
      <c r="L46" s="108"/>
      <c r="M46" s="102" t="str">
        <f t="shared" si="14"/>
        <v/>
      </c>
      <c r="N46" s="103" t="str">
        <f t="shared" si="15"/>
        <v/>
      </c>
      <c r="O46" s="52"/>
      <c r="P46" s="78" t="str">
        <f t="array" ref="P46">IF(A46="","",IF( C46="","NA",IF(M46&gt;0,   IF(MIN(IF(B:B=A46,F:F))&lt;=L46,  IF(MIN(IF(B:B=A46,F:F)) &gt;= F46,   MIN(IF(B:B=A46,F:F)), "Onward infection before infected"),"Onward infection after recovered"),"")))</f>
        <v>NA</v>
      </c>
      <c r="Q46" s="48" t="str">
        <f t="array" ref="Q46">IF(A46="","",IF( C46="","NA",IF(M46&gt;0,   IF(MIN(IF(B:B=A46,F:F))&lt;=L46,  IF(MIN(IF(B:B=A46,F:F)) &gt;= F46,   MIN(IF(B:B=A46,F:F)), F46),L46),"")))</f>
        <v>NA</v>
      </c>
      <c r="R46" s="53">
        <f t="shared" si="16"/>
        <v>0</v>
      </c>
      <c r="S46" s="53">
        <f t="shared" si="17"/>
        <v>0</v>
      </c>
      <c r="T46" s="48" t="str">
        <f t="shared" si="18"/>
        <v>NA</v>
      </c>
      <c r="U46" s="48" t="str">
        <f t="shared" si="19"/>
        <v>NA</v>
      </c>
      <c r="V46" s="48" t="str">
        <f t="shared" si="20"/>
        <v>NA</v>
      </c>
      <c r="W46" s="48" t="str">
        <f t="shared" si="12"/>
        <v>NA</v>
      </c>
      <c r="X46" s="48" t="str">
        <f t="shared" si="21"/>
        <v>NA</v>
      </c>
      <c r="Y46" s="76" t="str">
        <f t="shared" si="22"/>
        <v>NA</v>
      </c>
      <c r="Z46" s="76" t="str">
        <f t="shared" si="13"/>
        <v>NA</v>
      </c>
    </row>
    <row r="47" spans="1:36" s="8" customFormat="1">
      <c r="A47" s="100">
        <v>43</v>
      </c>
      <c r="B47" s="173"/>
      <c r="C47" s="101"/>
      <c r="D47" s="107"/>
      <c r="E47" s="181"/>
      <c r="F47" s="108"/>
      <c r="G47" s="109"/>
      <c r="H47" s="189"/>
      <c r="I47" s="108"/>
      <c r="J47" s="109"/>
      <c r="K47" s="189"/>
      <c r="L47" s="108"/>
      <c r="M47" s="102" t="str">
        <f t="shared" si="14"/>
        <v/>
      </c>
      <c r="N47" s="103" t="str">
        <f t="shared" si="15"/>
        <v/>
      </c>
      <c r="O47" s="52"/>
      <c r="P47" s="78" t="str">
        <f t="array" ref="P47">IF(A47="","",IF( C47="","NA",IF(M47&gt;0,   IF(MIN(IF(B:B=A47,F:F))&lt;=L47,  IF(MIN(IF(B:B=A47,F:F)) &gt;= F47,   MIN(IF(B:B=A47,F:F)), "Onward infection before infected"),"Onward infection after recovered"),"")))</f>
        <v>NA</v>
      </c>
      <c r="Q47" s="48" t="str">
        <f t="array" ref="Q47">IF(A47="","",IF( C47="","NA",IF(M47&gt;0,   IF(MIN(IF(B:B=A47,F:F))&lt;=L47,  IF(MIN(IF(B:B=A47,F:F)) &gt;= F47,   MIN(IF(B:B=A47,F:F)), F47),L47),"")))</f>
        <v>NA</v>
      </c>
      <c r="R47" s="53">
        <f t="shared" si="16"/>
        <v>0</v>
      </c>
      <c r="S47" s="53">
        <f t="shared" si="17"/>
        <v>0</v>
      </c>
      <c r="T47" s="48" t="str">
        <f t="shared" si="18"/>
        <v>NA</v>
      </c>
      <c r="U47" s="48" t="str">
        <f t="shared" si="19"/>
        <v>NA</v>
      </c>
      <c r="V47" s="48" t="str">
        <f t="shared" si="20"/>
        <v>NA</v>
      </c>
      <c r="W47" s="48" t="str">
        <f t="shared" si="12"/>
        <v>NA</v>
      </c>
      <c r="X47" s="48" t="str">
        <f t="shared" si="21"/>
        <v>NA</v>
      </c>
      <c r="Y47" s="76" t="str">
        <f t="shared" si="22"/>
        <v>NA</v>
      </c>
      <c r="Z47" s="76" t="str">
        <f t="shared" si="13"/>
        <v>NA</v>
      </c>
      <c r="AD47" s="5"/>
      <c r="AE47" s="5"/>
    </row>
    <row r="48" spans="1:36" s="8" customFormat="1">
      <c r="A48" s="100">
        <v>44</v>
      </c>
      <c r="B48" s="173"/>
      <c r="C48" s="101"/>
      <c r="D48" s="107"/>
      <c r="E48" s="181"/>
      <c r="F48" s="108"/>
      <c r="G48" s="109"/>
      <c r="H48" s="189"/>
      <c r="I48" s="108"/>
      <c r="J48" s="109"/>
      <c r="K48" s="189"/>
      <c r="L48" s="108"/>
      <c r="M48" s="102" t="str">
        <f t="shared" si="14"/>
        <v/>
      </c>
      <c r="N48" s="103" t="str">
        <f t="shared" si="15"/>
        <v/>
      </c>
      <c r="O48" s="52"/>
      <c r="P48" s="78" t="str">
        <f t="array" ref="P48">IF(A48="","",IF( C48="","NA",IF(M48&gt;0,   IF(MIN(IF(B:B=A48,F:F))&lt;=L48,  IF(MIN(IF(B:B=A48,F:F)) &gt;= F48,   MIN(IF(B:B=A48,F:F)), "Onward infection before infected"),"Onward infection after recovered"),"")))</f>
        <v>NA</v>
      </c>
      <c r="Q48" s="48" t="str">
        <f t="array" ref="Q48">IF(A48="","",IF( C48="","NA",IF(M48&gt;0,   IF(MIN(IF(B:B=A48,F:F))&lt;=L48,  IF(MIN(IF(B:B=A48,F:F)) &gt;= F48,   MIN(IF(B:B=A48,F:F)), F48),L48),"")))</f>
        <v>NA</v>
      </c>
      <c r="R48" s="53">
        <f t="shared" si="16"/>
        <v>0</v>
      </c>
      <c r="S48" s="53">
        <f t="shared" si="17"/>
        <v>0</v>
      </c>
      <c r="T48" s="48" t="str">
        <f t="shared" si="18"/>
        <v>NA</v>
      </c>
      <c r="U48" s="48" t="str">
        <f t="shared" si="19"/>
        <v>NA</v>
      </c>
      <c r="V48" s="48" t="str">
        <f t="shared" si="20"/>
        <v>NA</v>
      </c>
      <c r="W48" s="48" t="str">
        <f t="shared" si="12"/>
        <v>NA</v>
      </c>
      <c r="X48" s="48" t="str">
        <f t="shared" si="21"/>
        <v>NA</v>
      </c>
      <c r="Y48" s="76" t="str">
        <f t="shared" si="22"/>
        <v>NA</v>
      </c>
      <c r="Z48" s="76" t="str">
        <f t="shared" si="13"/>
        <v>NA</v>
      </c>
    </row>
    <row r="49" spans="1:31">
      <c r="A49" s="100">
        <v>45</v>
      </c>
      <c r="B49" s="173"/>
      <c r="C49" s="101"/>
      <c r="D49" s="107"/>
      <c r="E49" s="181"/>
      <c r="F49" s="108"/>
      <c r="G49" s="109"/>
      <c r="H49" s="189"/>
      <c r="I49" s="108"/>
      <c r="J49" s="109"/>
      <c r="K49" s="189"/>
      <c r="L49" s="108"/>
      <c r="M49" s="102" t="str">
        <f t="shared" si="14"/>
        <v/>
      </c>
      <c r="N49" s="103" t="str">
        <f t="shared" si="15"/>
        <v/>
      </c>
      <c r="O49" s="52"/>
      <c r="P49" s="78" t="str">
        <f t="array" ref="P49">IF(A49="","",IF( C49="","NA",IF(M49&gt;0,   IF(MIN(IF(B:B=A49,F:F))&lt;=L49,  IF(MIN(IF(B:B=A49,F:F)) &gt;= F49,   MIN(IF(B:B=A49,F:F)), "Onward infection before infected"),"Onward infection after recovered"),"")))</f>
        <v>NA</v>
      </c>
      <c r="Q49" s="48" t="str">
        <f t="array" ref="Q49">IF(A49="","",IF( C49="","NA",IF(M49&gt;0,   IF(MIN(IF(B:B=A49,F:F))&lt;=L49,  IF(MIN(IF(B:B=A49,F:F)) &gt;= F49,   MIN(IF(B:B=A49,F:F)), F49),L49),"")))</f>
        <v>NA</v>
      </c>
      <c r="R49" s="53">
        <f t="shared" si="16"/>
        <v>0</v>
      </c>
      <c r="S49" s="53">
        <f t="shared" si="17"/>
        <v>0</v>
      </c>
      <c r="T49" s="48" t="str">
        <f t="shared" si="18"/>
        <v>NA</v>
      </c>
      <c r="U49" s="48" t="str">
        <f t="shared" si="19"/>
        <v>NA</v>
      </c>
      <c r="V49" s="48" t="str">
        <f t="shared" si="20"/>
        <v>NA</v>
      </c>
      <c r="W49" s="48" t="str">
        <f t="shared" si="12"/>
        <v>NA</v>
      </c>
      <c r="X49" s="48" t="str">
        <f t="shared" si="21"/>
        <v>NA</v>
      </c>
      <c r="Y49" s="76" t="str">
        <f t="shared" si="22"/>
        <v>NA</v>
      </c>
      <c r="Z49" s="76" t="str">
        <f t="shared" si="13"/>
        <v>NA</v>
      </c>
    </row>
    <row r="50" spans="1:31" s="8" customFormat="1">
      <c r="A50" s="100">
        <v>46</v>
      </c>
      <c r="B50" s="173"/>
      <c r="C50" s="101"/>
      <c r="D50" s="107"/>
      <c r="E50" s="181"/>
      <c r="F50" s="108"/>
      <c r="G50" s="109"/>
      <c r="H50" s="189"/>
      <c r="I50" s="108"/>
      <c r="J50" s="109"/>
      <c r="K50" s="189"/>
      <c r="L50" s="108"/>
      <c r="M50" s="102" t="str">
        <f t="shared" si="14"/>
        <v/>
      </c>
      <c r="N50" s="103" t="str">
        <f t="shared" si="15"/>
        <v/>
      </c>
      <c r="O50" s="52"/>
      <c r="P50" s="78" t="str">
        <f t="array" ref="P50">IF(A50="","",IF( C50="","NA",IF(M50&gt;0,   IF(MIN(IF(B:B=A50,F:F))&lt;=L50,  IF(MIN(IF(B:B=A50,F:F)) &gt;= F50,   MIN(IF(B:B=A50,F:F)), "Onward infection before infected"),"Onward infection after recovered"),"")))</f>
        <v>NA</v>
      </c>
      <c r="Q50" s="48" t="str">
        <f t="array" ref="Q50">IF(A50="","",IF( C50="","NA",IF(M50&gt;0,   IF(MIN(IF(B:B=A50,F:F))&lt;=L50,  IF(MIN(IF(B:B=A50,F:F)) &gt;= F50,   MIN(IF(B:B=A50,F:F)), F50),L50),"")))</f>
        <v>NA</v>
      </c>
      <c r="R50" s="53">
        <f t="shared" si="16"/>
        <v>0</v>
      </c>
      <c r="S50" s="53">
        <f t="shared" si="17"/>
        <v>0</v>
      </c>
      <c r="T50" s="48" t="str">
        <f t="shared" si="18"/>
        <v>NA</v>
      </c>
      <c r="U50" s="48" t="str">
        <f t="shared" si="19"/>
        <v>NA</v>
      </c>
      <c r="V50" s="48" t="str">
        <f t="shared" si="20"/>
        <v>NA</v>
      </c>
      <c r="W50" s="48" t="str">
        <f t="shared" si="12"/>
        <v>NA</v>
      </c>
      <c r="X50" s="48" t="str">
        <f t="shared" si="21"/>
        <v>NA</v>
      </c>
      <c r="Y50" s="76" t="str">
        <f t="shared" si="22"/>
        <v>NA</v>
      </c>
      <c r="Z50" s="76" t="str">
        <f t="shared" si="13"/>
        <v>NA</v>
      </c>
      <c r="AD50" s="12"/>
      <c r="AE50" s="7"/>
    </row>
    <row r="51" spans="1:31" s="8" customFormat="1">
      <c r="A51" s="100">
        <v>47</v>
      </c>
      <c r="B51" s="173"/>
      <c r="C51" s="101"/>
      <c r="D51" s="107"/>
      <c r="E51" s="181"/>
      <c r="F51" s="108"/>
      <c r="G51" s="109"/>
      <c r="H51" s="189"/>
      <c r="I51" s="108"/>
      <c r="J51" s="109"/>
      <c r="K51" s="189"/>
      <c r="L51" s="108"/>
      <c r="M51" s="102" t="str">
        <f t="shared" si="14"/>
        <v/>
      </c>
      <c r="N51" s="103" t="str">
        <f t="shared" si="15"/>
        <v/>
      </c>
      <c r="O51" s="52"/>
      <c r="P51" s="78" t="str">
        <f t="array" ref="P51">IF(A51="","",IF( C51="","NA",IF(M51&gt;0,   IF(MIN(IF(B:B=A51,F:F))&lt;=L51,  IF(MIN(IF(B:B=A51,F:F)) &gt;= F51,   MIN(IF(B:B=A51,F:F)), "Onward infection before infected"),"Onward infection after recovered"),"")))</f>
        <v>NA</v>
      </c>
      <c r="Q51" s="48" t="str">
        <f t="array" ref="Q51">IF(A51="","",IF( C51="","NA",IF(M51&gt;0,   IF(MIN(IF(B:B=A51,F:F))&lt;=L51,  IF(MIN(IF(B:B=A51,F:F)) &gt;= F51,   MIN(IF(B:B=A51,F:F)), F51),L51),"")))</f>
        <v>NA</v>
      </c>
      <c r="R51" s="53">
        <f t="shared" si="16"/>
        <v>0</v>
      </c>
      <c r="S51" s="53">
        <f t="shared" si="17"/>
        <v>0</v>
      </c>
      <c r="T51" s="48" t="str">
        <f t="shared" si="18"/>
        <v>NA</v>
      </c>
      <c r="U51" s="48" t="str">
        <f t="shared" si="19"/>
        <v>NA</v>
      </c>
      <c r="V51" s="48" t="str">
        <f t="shared" si="20"/>
        <v>NA</v>
      </c>
      <c r="W51" s="48" t="str">
        <f t="shared" si="12"/>
        <v>NA</v>
      </c>
      <c r="X51" s="48" t="str">
        <f t="shared" si="21"/>
        <v>NA</v>
      </c>
      <c r="Y51" s="76" t="str">
        <f t="shared" si="22"/>
        <v>NA</v>
      </c>
      <c r="Z51" s="76" t="str">
        <f t="shared" si="13"/>
        <v>NA</v>
      </c>
      <c r="AD51" s="12"/>
      <c r="AE51" s="7"/>
    </row>
    <row r="52" spans="1:31" s="8" customFormat="1">
      <c r="A52" s="100">
        <v>48</v>
      </c>
      <c r="B52" s="173"/>
      <c r="C52" s="101"/>
      <c r="D52" s="107"/>
      <c r="E52" s="181"/>
      <c r="F52" s="108"/>
      <c r="G52" s="109"/>
      <c r="H52" s="189"/>
      <c r="I52" s="108"/>
      <c r="J52" s="109"/>
      <c r="K52" s="189"/>
      <c r="L52" s="108"/>
      <c r="M52" s="102" t="str">
        <f t="shared" si="14"/>
        <v/>
      </c>
      <c r="N52" s="103" t="str">
        <f t="shared" si="15"/>
        <v/>
      </c>
      <c r="O52" s="52"/>
      <c r="P52" s="78" t="str">
        <f t="array" ref="P52">IF(A52="","",IF( C52="","NA",IF(M52&gt;0,   IF(MIN(IF(B:B=A52,F:F))&lt;=L52,  IF(MIN(IF(B:B=A52,F:F)) &gt;= F52,   MIN(IF(B:B=A52,F:F)), "Onward infection before infected"),"Onward infection after recovered"),"")))</f>
        <v>NA</v>
      </c>
      <c r="Q52" s="48" t="str">
        <f t="array" ref="Q52">IF(A52="","",IF( C52="","NA",IF(M52&gt;0,   IF(MIN(IF(B:B=A52,F:F))&lt;=L52,  IF(MIN(IF(B:B=A52,F:F)) &gt;= F52,   MIN(IF(B:B=A52,F:F)), F52),L52),"")))</f>
        <v>NA</v>
      </c>
      <c r="R52" s="53">
        <f t="shared" si="16"/>
        <v>0</v>
      </c>
      <c r="S52" s="53">
        <f t="shared" si="17"/>
        <v>0</v>
      </c>
      <c r="T52" s="48" t="str">
        <f t="shared" si="18"/>
        <v>NA</v>
      </c>
      <c r="U52" s="48" t="str">
        <f t="shared" si="19"/>
        <v>NA</v>
      </c>
      <c r="V52" s="48" t="str">
        <f t="shared" si="20"/>
        <v>NA</v>
      </c>
      <c r="W52" s="48" t="str">
        <f t="shared" si="12"/>
        <v>NA</v>
      </c>
      <c r="X52" s="48" t="str">
        <f t="shared" si="21"/>
        <v>NA</v>
      </c>
      <c r="Y52" s="76" t="str">
        <f t="shared" si="22"/>
        <v>NA</v>
      </c>
      <c r="Z52" s="76" t="str">
        <f t="shared" si="13"/>
        <v>NA</v>
      </c>
    </row>
    <row r="53" spans="1:31" s="8" customFormat="1">
      <c r="A53" s="100">
        <v>49</v>
      </c>
      <c r="B53" s="173"/>
      <c r="C53" s="101"/>
      <c r="D53" s="107"/>
      <c r="E53" s="181"/>
      <c r="F53" s="108"/>
      <c r="G53" s="109"/>
      <c r="H53" s="189"/>
      <c r="I53" s="108"/>
      <c r="J53" s="109"/>
      <c r="K53" s="189"/>
      <c r="L53" s="108"/>
      <c r="M53" s="102" t="str">
        <f t="shared" si="14"/>
        <v/>
      </c>
      <c r="N53" s="103" t="str">
        <f t="shared" si="15"/>
        <v/>
      </c>
      <c r="O53" s="52"/>
      <c r="P53" s="78" t="str">
        <f t="array" ref="P53">IF(A53="","",IF( C53="","NA",IF(M53&gt;0,   IF(MIN(IF(B:B=A53,F:F))&lt;=L53,  IF(MIN(IF(B:B=A53,F:F)) &gt;= F53,   MIN(IF(B:B=A53,F:F)), "Onward infection before infected"),"Onward infection after recovered"),"")))</f>
        <v>NA</v>
      </c>
      <c r="Q53" s="48" t="str">
        <f t="array" ref="Q53">IF(A53="","",IF( C53="","NA",IF(M53&gt;0,   IF(MIN(IF(B:B=A53,F:F))&lt;=L53,  IF(MIN(IF(B:B=A53,F:F)) &gt;= F53,   MIN(IF(B:B=A53,F:F)), F53),L53),"")))</f>
        <v>NA</v>
      </c>
      <c r="R53" s="53">
        <f t="shared" si="16"/>
        <v>0</v>
      </c>
      <c r="S53" s="53">
        <f t="shared" si="17"/>
        <v>0</v>
      </c>
      <c r="T53" s="48" t="str">
        <f t="shared" si="18"/>
        <v>NA</v>
      </c>
      <c r="U53" s="48" t="str">
        <f t="shared" si="19"/>
        <v>NA</v>
      </c>
      <c r="V53" s="48" t="str">
        <f t="shared" si="20"/>
        <v>NA</v>
      </c>
      <c r="W53" s="48" t="str">
        <f t="shared" si="12"/>
        <v>NA</v>
      </c>
      <c r="X53" s="48" t="str">
        <f t="shared" si="21"/>
        <v>NA</v>
      </c>
      <c r="Y53" s="76" t="str">
        <f t="shared" si="22"/>
        <v>NA</v>
      </c>
      <c r="Z53" s="76" t="str">
        <f t="shared" si="13"/>
        <v>NA</v>
      </c>
      <c r="AD53" s="12"/>
      <c r="AE53" s="7"/>
    </row>
    <row r="54" spans="1:31">
      <c r="A54" s="100">
        <v>50</v>
      </c>
      <c r="B54" s="173"/>
      <c r="C54" s="101"/>
      <c r="D54" s="107"/>
      <c r="E54" s="181"/>
      <c r="F54" s="108"/>
      <c r="G54" s="109"/>
      <c r="H54" s="189"/>
      <c r="I54" s="108"/>
      <c r="J54" s="109"/>
      <c r="K54" s="189"/>
      <c r="L54" s="108"/>
      <c r="M54" s="102" t="str">
        <f t="shared" si="14"/>
        <v/>
      </c>
      <c r="N54" s="103" t="str">
        <f t="shared" si="15"/>
        <v/>
      </c>
      <c r="O54" s="52"/>
      <c r="P54" s="78" t="str">
        <f t="array" ref="P54">IF(A54="","",IF( C54="","NA",IF(M54&gt;0,   IF(MIN(IF(B:B=A54,F:F))&lt;=L54,  IF(MIN(IF(B:B=A54,F:F)) &gt;= F54,   MIN(IF(B:B=A54,F:F)), "Onward infection before infected"),"Onward infection after recovered"),"")))</f>
        <v>NA</v>
      </c>
      <c r="Q54" s="48" t="str">
        <f t="array" ref="Q54">IF(A54="","",IF( C54="","NA",IF(M54&gt;0,   IF(MIN(IF(B:B=A54,F:F))&lt;=L54,  IF(MIN(IF(B:B=A54,F:F)) &gt;= F54,   MIN(IF(B:B=A54,F:F)), F54),L54),"")))</f>
        <v>NA</v>
      </c>
      <c r="R54" s="53">
        <f t="shared" si="16"/>
        <v>0</v>
      </c>
      <c r="S54" s="53">
        <f t="shared" si="17"/>
        <v>0</v>
      </c>
      <c r="T54" s="48" t="str">
        <f t="shared" si="18"/>
        <v>NA</v>
      </c>
      <c r="U54" s="48" t="str">
        <f t="shared" si="19"/>
        <v>NA</v>
      </c>
      <c r="V54" s="48" t="str">
        <f t="shared" si="20"/>
        <v>NA</v>
      </c>
      <c r="W54" s="48" t="str">
        <f t="shared" si="12"/>
        <v>NA</v>
      </c>
      <c r="X54" s="48" t="str">
        <f t="shared" si="21"/>
        <v>NA</v>
      </c>
      <c r="Y54" s="76" t="str">
        <f t="shared" si="22"/>
        <v>NA</v>
      </c>
      <c r="Z54" s="76" t="str">
        <f t="shared" si="13"/>
        <v>NA</v>
      </c>
      <c r="AD54" s="8"/>
      <c r="AE54" s="8"/>
    </row>
    <row r="55" spans="1:31">
      <c r="A55" s="100">
        <v>51</v>
      </c>
      <c r="B55" s="173"/>
      <c r="C55" s="101"/>
      <c r="D55" s="107"/>
      <c r="E55" s="181"/>
      <c r="F55" s="108"/>
      <c r="G55" s="109"/>
      <c r="H55" s="189"/>
      <c r="I55" s="108"/>
      <c r="J55" s="109"/>
      <c r="K55" s="189"/>
      <c r="L55" s="108"/>
      <c r="M55" s="102" t="str">
        <f t="shared" si="14"/>
        <v/>
      </c>
      <c r="N55" s="103" t="str">
        <f t="shared" si="15"/>
        <v/>
      </c>
      <c r="O55" s="52"/>
      <c r="P55" s="78" t="str">
        <f t="array" ref="P55">IF(A55="","",IF( C55="","NA",IF(M55&gt;0,   IF(MIN(IF(B:B=A55,F:F))&lt;=L55,  IF(MIN(IF(B:B=A55,F:F)) &gt;= F55,   MIN(IF(B:B=A55,F:F)), "Onward infection before infected"),"Onward infection after recovered"),"")))</f>
        <v>NA</v>
      </c>
      <c r="Q55" s="48" t="str">
        <f t="array" ref="Q55">IF(A55="","",IF( C55="","NA",IF(M55&gt;0,   IF(MIN(IF(B:B=A55,F:F))&lt;=L55,  IF(MIN(IF(B:B=A55,F:F)) &gt;= F55,   MIN(IF(B:B=A55,F:F)), F55),L55),"")))</f>
        <v>NA</v>
      </c>
      <c r="R55" s="53">
        <f t="shared" si="16"/>
        <v>0</v>
      </c>
      <c r="S55" s="53">
        <f t="shared" si="17"/>
        <v>0</v>
      </c>
      <c r="T55" s="48" t="str">
        <f t="shared" si="18"/>
        <v>NA</v>
      </c>
      <c r="U55" s="48" t="str">
        <f t="shared" si="19"/>
        <v>NA</v>
      </c>
      <c r="V55" s="48" t="str">
        <f t="shared" si="20"/>
        <v>NA</v>
      </c>
      <c r="W55" s="48" t="str">
        <f t="shared" si="12"/>
        <v>NA</v>
      </c>
      <c r="X55" s="48" t="str">
        <f t="shared" si="21"/>
        <v>NA</v>
      </c>
      <c r="Y55" s="76" t="str">
        <f t="shared" si="22"/>
        <v>NA</v>
      </c>
      <c r="Z55" s="76" t="str">
        <f t="shared" si="13"/>
        <v>NA</v>
      </c>
    </row>
    <row r="56" spans="1:31">
      <c r="A56" s="100">
        <v>52</v>
      </c>
      <c r="B56" s="173"/>
      <c r="C56" s="101"/>
      <c r="D56" s="107"/>
      <c r="E56" s="181"/>
      <c r="F56" s="108"/>
      <c r="G56" s="109"/>
      <c r="H56" s="189"/>
      <c r="I56" s="108"/>
      <c r="J56" s="109"/>
      <c r="K56" s="189"/>
      <c r="L56" s="108"/>
      <c r="M56" s="102" t="str">
        <f t="shared" si="14"/>
        <v/>
      </c>
      <c r="N56" s="103" t="str">
        <f t="shared" si="15"/>
        <v/>
      </c>
      <c r="O56" s="52"/>
      <c r="P56" s="78" t="str">
        <f t="array" ref="P56">IF(A56="","",IF( C56="","NA",IF(M56&gt;0,   IF(MIN(IF(B:B=A56,F:F))&lt;=L56,  IF(MIN(IF(B:B=A56,F:F)) &gt;= F56,   MIN(IF(B:B=A56,F:F)), "Onward infection before infected"),"Onward infection after recovered"),"")))</f>
        <v>NA</v>
      </c>
      <c r="Q56" s="48" t="str">
        <f t="array" ref="Q56">IF(A56="","",IF( C56="","NA",IF(M56&gt;0,   IF(MIN(IF(B:B=A56,F:F))&lt;=L56,  IF(MIN(IF(B:B=A56,F:F)) &gt;= F56,   MIN(IF(B:B=A56,F:F)), F56),L56),"")))</f>
        <v>NA</v>
      </c>
      <c r="R56" s="53">
        <f t="shared" si="16"/>
        <v>0</v>
      </c>
      <c r="S56" s="53">
        <f t="shared" si="17"/>
        <v>0</v>
      </c>
      <c r="T56" s="48" t="str">
        <f t="shared" si="18"/>
        <v>NA</v>
      </c>
      <c r="U56" s="48" t="str">
        <f t="shared" si="19"/>
        <v>NA</v>
      </c>
      <c r="V56" s="48" t="str">
        <f t="shared" si="20"/>
        <v>NA</v>
      </c>
      <c r="W56" s="48" t="str">
        <f t="shared" si="12"/>
        <v>NA</v>
      </c>
      <c r="X56" s="48" t="str">
        <f t="shared" si="21"/>
        <v>NA</v>
      </c>
      <c r="Y56" s="76" t="str">
        <f t="shared" si="22"/>
        <v>NA</v>
      </c>
      <c r="Z56" s="76" t="str">
        <f t="shared" si="13"/>
        <v>NA</v>
      </c>
      <c r="AD56" s="4"/>
      <c r="AE56" s="4"/>
    </row>
    <row r="57" spans="1:31">
      <c r="A57" s="100">
        <v>53</v>
      </c>
      <c r="B57" s="173"/>
      <c r="C57" s="101"/>
      <c r="D57" s="107"/>
      <c r="E57" s="181"/>
      <c r="F57" s="108"/>
      <c r="G57" s="109"/>
      <c r="H57" s="189"/>
      <c r="I57" s="108"/>
      <c r="J57" s="109"/>
      <c r="K57" s="189"/>
      <c r="L57" s="108"/>
      <c r="M57" s="102" t="str">
        <f t="shared" si="14"/>
        <v/>
      </c>
      <c r="N57" s="103" t="str">
        <f t="shared" si="15"/>
        <v/>
      </c>
      <c r="O57" s="52"/>
      <c r="P57" s="78" t="str">
        <f t="array" ref="P57">IF(A57="","",IF( C57="","NA",IF(M57&gt;0,   IF(MIN(IF(B:B=A57,F:F))&lt;=L57,  IF(MIN(IF(B:B=A57,F:F)) &gt;= F57,   MIN(IF(B:B=A57,F:F)), "Onward infection before infected"),"Onward infection after recovered"),"")))</f>
        <v>NA</v>
      </c>
      <c r="Q57" s="48" t="str">
        <f t="array" ref="Q57">IF(A57="","",IF( C57="","NA",IF(M57&gt;0,   IF(MIN(IF(B:B=A57,F:F))&lt;=L57,  IF(MIN(IF(B:B=A57,F:F)) &gt;= F57,   MIN(IF(B:B=A57,F:F)), F57),L57),"")))</f>
        <v>NA</v>
      </c>
      <c r="R57" s="53">
        <f t="shared" si="16"/>
        <v>0</v>
      </c>
      <c r="S57" s="53">
        <f t="shared" si="17"/>
        <v>0</v>
      </c>
      <c r="T57" s="48" t="str">
        <f t="shared" si="18"/>
        <v>NA</v>
      </c>
      <c r="U57" s="48" t="str">
        <f t="shared" si="19"/>
        <v>NA</v>
      </c>
      <c r="V57" s="48" t="str">
        <f t="shared" si="20"/>
        <v>NA</v>
      </c>
      <c r="W57" s="48" t="str">
        <f t="shared" si="12"/>
        <v>NA</v>
      </c>
      <c r="X57" s="48" t="str">
        <f t="shared" si="21"/>
        <v>NA</v>
      </c>
      <c r="Y57" s="76" t="str">
        <f t="shared" si="22"/>
        <v>NA</v>
      </c>
      <c r="Z57" s="76" t="str">
        <f t="shared" si="13"/>
        <v>NA</v>
      </c>
      <c r="AD57" s="15"/>
      <c r="AE57" s="12"/>
    </row>
    <row r="58" spans="1:31">
      <c r="A58" s="100">
        <v>54</v>
      </c>
      <c r="B58" s="173"/>
      <c r="C58" s="101"/>
      <c r="D58" s="107"/>
      <c r="E58" s="181"/>
      <c r="F58" s="108"/>
      <c r="G58" s="109"/>
      <c r="H58" s="189"/>
      <c r="I58" s="108"/>
      <c r="J58" s="109"/>
      <c r="K58" s="189"/>
      <c r="L58" s="108"/>
      <c r="M58" s="102" t="str">
        <f t="shared" si="14"/>
        <v/>
      </c>
      <c r="N58" s="103" t="str">
        <f t="shared" si="15"/>
        <v/>
      </c>
      <c r="O58" s="52"/>
      <c r="P58" s="78" t="str">
        <f t="array" ref="P58">IF(A58="","",IF( C58="","NA",IF(M58&gt;0,   IF(MIN(IF(B:B=A58,F:F))&lt;=L58,  IF(MIN(IF(B:B=A58,F:F)) &gt;= F58,   MIN(IF(B:B=A58,F:F)), "Onward infection before infected"),"Onward infection after recovered"),"")))</f>
        <v>NA</v>
      </c>
      <c r="Q58" s="48" t="str">
        <f t="array" ref="Q58">IF(A58="","",IF( C58="","NA",IF(M58&gt;0,   IF(MIN(IF(B:B=A58,F:F))&lt;=L58,  IF(MIN(IF(B:B=A58,F:F)) &gt;= F58,   MIN(IF(B:B=A58,F:F)), F58),L58),"")))</f>
        <v>NA</v>
      </c>
      <c r="R58" s="53">
        <f t="shared" si="16"/>
        <v>0</v>
      </c>
      <c r="S58" s="53">
        <f t="shared" si="17"/>
        <v>0</v>
      </c>
      <c r="T58" s="48" t="str">
        <f t="shared" si="18"/>
        <v>NA</v>
      </c>
      <c r="U58" s="48" t="str">
        <f t="shared" si="19"/>
        <v>NA</v>
      </c>
      <c r="V58" s="48" t="str">
        <f t="shared" si="20"/>
        <v>NA</v>
      </c>
      <c r="W58" s="48" t="str">
        <f t="shared" si="12"/>
        <v>NA</v>
      </c>
      <c r="X58" s="48" t="str">
        <f t="shared" si="21"/>
        <v>NA</v>
      </c>
      <c r="Y58" s="76" t="str">
        <f t="shared" si="22"/>
        <v>NA</v>
      </c>
      <c r="Z58" s="76" t="str">
        <f t="shared" si="13"/>
        <v>NA</v>
      </c>
      <c r="AD58" s="12"/>
      <c r="AE58" s="7"/>
    </row>
    <row r="59" spans="1:31">
      <c r="A59" s="100">
        <v>55</v>
      </c>
      <c r="B59" s="173"/>
      <c r="C59" s="101"/>
      <c r="D59" s="107"/>
      <c r="E59" s="181"/>
      <c r="F59" s="108"/>
      <c r="G59" s="109"/>
      <c r="H59" s="189"/>
      <c r="I59" s="108"/>
      <c r="J59" s="109"/>
      <c r="K59" s="189"/>
      <c r="L59" s="108"/>
      <c r="M59" s="102" t="str">
        <f t="shared" si="14"/>
        <v/>
      </c>
      <c r="N59" s="103" t="str">
        <f t="shared" si="15"/>
        <v/>
      </c>
      <c r="O59" s="52"/>
      <c r="P59" s="78" t="str">
        <f t="array" ref="P59">IF(A59="","",IF( C59="","NA",IF(M59&gt;0,   IF(MIN(IF(B:B=A59,F:F))&lt;=L59,  IF(MIN(IF(B:B=A59,F:F)) &gt;= F59,   MIN(IF(B:B=A59,F:F)), "Onward infection before infected"),"Onward infection after recovered"),"")))</f>
        <v>NA</v>
      </c>
      <c r="Q59" s="48" t="str">
        <f t="array" ref="Q59">IF(A59="","",IF( C59="","NA",IF(M59&gt;0,   IF(MIN(IF(B:B=A59,F:F))&lt;=L59,  IF(MIN(IF(B:B=A59,F:F)) &gt;= F59,   MIN(IF(B:B=A59,F:F)), F59),L59),"")))</f>
        <v>NA</v>
      </c>
      <c r="R59" s="53">
        <f t="shared" si="16"/>
        <v>0</v>
      </c>
      <c r="S59" s="53">
        <f t="shared" si="17"/>
        <v>0</v>
      </c>
      <c r="T59" s="48" t="str">
        <f t="shared" si="18"/>
        <v>NA</v>
      </c>
      <c r="U59" s="48" t="str">
        <f t="shared" si="19"/>
        <v>NA</v>
      </c>
      <c r="V59" s="48" t="str">
        <f t="shared" si="20"/>
        <v>NA</v>
      </c>
      <c r="W59" s="48" t="str">
        <f t="shared" si="12"/>
        <v>NA</v>
      </c>
      <c r="X59" s="48" t="str">
        <f t="shared" si="21"/>
        <v>NA</v>
      </c>
      <c r="Y59" s="76" t="str">
        <f t="shared" si="22"/>
        <v>NA</v>
      </c>
      <c r="Z59" s="76" t="str">
        <f t="shared" si="13"/>
        <v>NA</v>
      </c>
    </row>
    <row r="60" spans="1:31">
      <c r="A60" s="100">
        <v>56</v>
      </c>
      <c r="B60" s="173"/>
      <c r="C60" s="101"/>
      <c r="D60" s="107"/>
      <c r="E60" s="181"/>
      <c r="F60" s="108"/>
      <c r="G60" s="109"/>
      <c r="H60" s="189"/>
      <c r="I60" s="108"/>
      <c r="J60" s="109"/>
      <c r="K60" s="189"/>
      <c r="L60" s="108"/>
      <c r="M60" s="102" t="str">
        <f t="shared" si="14"/>
        <v/>
      </c>
      <c r="N60" s="103" t="str">
        <f t="shared" si="15"/>
        <v/>
      </c>
      <c r="O60" s="52"/>
      <c r="P60" s="78" t="str">
        <f t="array" ref="P60">IF(A60="","",IF( C60="","NA",IF(M60&gt;0,   IF(MIN(IF(B:B=A60,F:F))&lt;=L60,  IF(MIN(IF(B:B=A60,F:F)) &gt;= F60,   MIN(IF(B:B=A60,F:F)), "Onward infection before infected"),"Onward infection after recovered"),"")))</f>
        <v>NA</v>
      </c>
      <c r="Q60" s="48" t="str">
        <f t="array" ref="Q60">IF(A60="","",IF( C60="","NA",IF(M60&gt;0,   IF(MIN(IF(B:B=A60,F:F))&lt;=L60,  IF(MIN(IF(B:B=A60,F:F)) &gt;= F60,   MIN(IF(B:B=A60,F:F)), F60),L60),"")))</f>
        <v>NA</v>
      </c>
      <c r="R60" s="53">
        <f t="shared" si="16"/>
        <v>0</v>
      </c>
      <c r="S60" s="53">
        <f t="shared" si="17"/>
        <v>0</v>
      </c>
      <c r="T60" s="48" t="str">
        <f t="shared" si="18"/>
        <v>NA</v>
      </c>
      <c r="U60" s="48" t="str">
        <f t="shared" si="19"/>
        <v>NA</v>
      </c>
      <c r="V60" s="48" t="str">
        <f t="shared" si="20"/>
        <v>NA</v>
      </c>
      <c r="W60" s="48" t="str">
        <f t="shared" si="12"/>
        <v>NA</v>
      </c>
      <c r="X60" s="48" t="str">
        <f t="shared" si="21"/>
        <v>NA</v>
      </c>
      <c r="Y60" s="76" t="str">
        <f t="shared" si="22"/>
        <v>NA</v>
      </c>
      <c r="Z60" s="76" t="str">
        <f t="shared" si="13"/>
        <v>NA</v>
      </c>
    </row>
    <row r="61" spans="1:31" s="8" customFormat="1">
      <c r="A61" s="100">
        <v>57</v>
      </c>
      <c r="B61" s="173"/>
      <c r="C61" s="101"/>
      <c r="D61" s="107"/>
      <c r="E61" s="181"/>
      <c r="F61" s="108"/>
      <c r="G61" s="109"/>
      <c r="H61" s="189"/>
      <c r="I61" s="108"/>
      <c r="J61" s="109"/>
      <c r="K61" s="189"/>
      <c r="L61" s="108"/>
      <c r="M61" s="102" t="str">
        <f t="shared" si="14"/>
        <v/>
      </c>
      <c r="N61" s="103" t="str">
        <f t="shared" si="15"/>
        <v/>
      </c>
      <c r="O61" s="52"/>
      <c r="P61" s="78" t="str">
        <f t="array" ref="P61">IF(A61="","",IF( C61="","NA",IF(M61&gt;0,   IF(MIN(IF(B:B=A61,F:F))&lt;=L61,  IF(MIN(IF(B:B=A61,F:F)) &gt;= F61,   MIN(IF(B:B=A61,F:F)), "Onward infection before infected"),"Onward infection after recovered"),"")))</f>
        <v>NA</v>
      </c>
      <c r="Q61" s="48" t="str">
        <f t="array" ref="Q61">IF(A61="","",IF( C61="","NA",IF(M61&gt;0,   IF(MIN(IF(B:B=A61,F:F))&lt;=L61,  IF(MIN(IF(B:B=A61,F:F)) &gt;= F61,   MIN(IF(B:B=A61,F:F)), F61),L61),"")))</f>
        <v>NA</v>
      </c>
      <c r="R61" s="53">
        <f t="shared" si="16"/>
        <v>0</v>
      </c>
      <c r="S61" s="53">
        <f t="shared" si="17"/>
        <v>0</v>
      </c>
      <c r="T61" s="48" t="str">
        <f t="shared" si="18"/>
        <v>NA</v>
      </c>
      <c r="U61" s="48" t="str">
        <f t="shared" si="19"/>
        <v>NA</v>
      </c>
      <c r="V61" s="48" t="str">
        <f t="shared" si="20"/>
        <v>NA</v>
      </c>
      <c r="W61" s="48" t="str">
        <f t="shared" si="12"/>
        <v>NA</v>
      </c>
      <c r="X61" s="48" t="str">
        <f t="shared" si="21"/>
        <v>NA</v>
      </c>
      <c r="Y61" s="76" t="str">
        <f t="shared" si="22"/>
        <v>NA</v>
      </c>
      <c r="Z61" s="76" t="str">
        <f t="shared" si="13"/>
        <v>NA</v>
      </c>
      <c r="AD61" s="7"/>
      <c r="AE61" s="7"/>
    </row>
    <row r="62" spans="1:31" s="8" customFormat="1">
      <c r="A62" s="100">
        <v>58</v>
      </c>
      <c r="B62" s="173"/>
      <c r="C62" s="101"/>
      <c r="D62" s="107"/>
      <c r="E62" s="181"/>
      <c r="F62" s="108"/>
      <c r="G62" s="109"/>
      <c r="H62" s="189"/>
      <c r="I62" s="108"/>
      <c r="J62" s="110"/>
      <c r="K62" s="190"/>
      <c r="L62" s="111"/>
      <c r="M62" s="102" t="str">
        <f t="shared" si="14"/>
        <v/>
      </c>
      <c r="N62" s="103" t="str">
        <f t="shared" si="15"/>
        <v/>
      </c>
      <c r="O62" s="52"/>
      <c r="P62" s="78" t="str">
        <f t="array" ref="P62">IF(A62="","",IF( C62="","NA",IF(M62&gt;0,   IF(MIN(IF(B:B=A62,F:F))&lt;=L62,  IF(MIN(IF(B:B=A62,F:F)) &gt;= F62,   MIN(IF(B:B=A62,F:F)), "Onward infection before infected"),"Onward infection after recovered"),"")))</f>
        <v>NA</v>
      </c>
      <c r="Q62" s="48" t="str">
        <f t="array" ref="Q62">IF(A62="","",IF( C62="","NA",IF(M62&gt;0,   IF(MIN(IF(B:B=A62,F:F))&lt;=L62,  IF(MIN(IF(B:B=A62,F:F)) &gt;= F62,   MIN(IF(B:B=A62,F:F)), F62),L62),"")))</f>
        <v>NA</v>
      </c>
      <c r="R62" s="53">
        <f t="shared" si="16"/>
        <v>0</v>
      </c>
      <c r="S62" s="53">
        <f t="shared" si="17"/>
        <v>0</v>
      </c>
      <c r="T62" s="48" t="str">
        <f t="shared" si="18"/>
        <v>NA</v>
      </c>
      <c r="U62" s="48" t="str">
        <f t="shared" si="19"/>
        <v>NA</v>
      </c>
      <c r="V62" s="48" t="str">
        <f t="shared" si="20"/>
        <v>NA</v>
      </c>
      <c r="W62" s="48" t="str">
        <f t="shared" si="12"/>
        <v>NA</v>
      </c>
      <c r="X62" s="48" t="str">
        <f t="shared" si="21"/>
        <v>NA</v>
      </c>
      <c r="Y62" s="76" t="str">
        <f t="shared" si="22"/>
        <v>NA</v>
      </c>
      <c r="Z62" s="76" t="str">
        <f t="shared" si="13"/>
        <v>NA</v>
      </c>
      <c r="AD62" s="12"/>
      <c r="AE62" s="12"/>
    </row>
    <row r="63" spans="1:31">
      <c r="A63" s="100">
        <v>59</v>
      </c>
      <c r="B63" s="173"/>
      <c r="C63" s="101"/>
      <c r="D63" s="107"/>
      <c r="E63" s="181"/>
      <c r="F63" s="108"/>
      <c r="G63" s="109"/>
      <c r="H63" s="189"/>
      <c r="I63" s="108"/>
      <c r="J63" s="109"/>
      <c r="K63" s="189"/>
      <c r="L63" s="108"/>
      <c r="M63" s="102" t="str">
        <f t="shared" si="14"/>
        <v/>
      </c>
      <c r="N63" s="103" t="str">
        <f t="shared" si="15"/>
        <v/>
      </c>
      <c r="O63" s="52"/>
      <c r="P63" s="78" t="str">
        <f t="array" ref="P63">IF(A63="","",IF( C63="","NA",IF(M63&gt;0,   IF(MIN(IF(B:B=A63,F:F))&lt;=L63,  IF(MIN(IF(B:B=A63,F:F)) &gt;= F63,   MIN(IF(B:B=A63,F:F)), "Onward infection before infected"),"Onward infection after recovered"),"")))</f>
        <v>NA</v>
      </c>
      <c r="Q63" s="48" t="str">
        <f t="array" ref="Q63">IF(A63="","",IF( C63="","NA",IF(M63&gt;0,   IF(MIN(IF(B:B=A63,F:F))&lt;=L63,  IF(MIN(IF(B:B=A63,F:F)) &gt;= F63,   MIN(IF(B:B=A63,F:F)), F63),L63),"")))</f>
        <v>NA</v>
      </c>
      <c r="R63" s="53">
        <f t="shared" si="16"/>
        <v>0</v>
      </c>
      <c r="S63" s="53">
        <f t="shared" si="17"/>
        <v>0</v>
      </c>
      <c r="T63" s="48" t="str">
        <f t="shared" si="18"/>
        <v>NA</v>
      </c>
      <c r="U63" s="48" t="str">
        <f t="shared" si="19"/>
        <v>NA</v>
      </c>
      <c r="V63" s="48" t="str">
        <f t="shared" si="20"/>
        <v>NA</v>
      </c>
      <c r="W63" s="48" t="str">
        <f t="shared" si="12"/>
        <v>NA</v>
      </c>
      <c r="X63" s="48" t="str">
        <f t="shared" si="21"/>
        <v>NA</v>
      </c>
      <c r="Y63" s="76" t="str">
        <f t="shared" si="22"/>
        <v>NA</v>
      </c>
      <c r="Z63" s="76" t="str">
        <f t="shared" si="13"/>
        <v>NA</v>
      </c>
      <c r="AD63" s="12"/>
      <c r="AE63" s="7"/>
    </row>
    <row r="64" spans="1:31" s="8" customFormat="1" ht="16.5" thickBot="1">
      <c r="A64" s="100">
        <v>60</v>
      </c>
      <c r="B64" s="173"/>
      <c r="C64" s="120"/>
      <c r="D64" s="121"/>
      <c r="E64" s="182"/>
      <c r="F64" s="122"/>
      <c r="G64" s="123"/>
      <c r="H64" s="191"/>
      <c r="I64" s="122"/>
      <c r="J64" s="123"/>
      <c r="K64" s="191"/>
      <c r="L64" s="122"/>
      <c r="M64" s="124" t="str">
        <f t="shared" si="14"/>
        <v/>
      </c>
      <c r="N64" s="125" t="str">
        <f t="shared" si="15"/>
        <v/>
      </c>
      <c r="O64" s="126"/>
      <c r="P64" s="127" t="str">
        <f t="array" ref="P64">IF(A64="","",IF( C64="","NA",IF(M64&gt;0,   IF(MIN(IF(B:B=A64,F:F))&lt;=L64,  IF(MIN(IF(B:B=A64,F:F)) &gt;= F64,   MIN(IF(B:B=A64,F:F)), "Onward infection before infected"),"Onward infection after recovered"),"")))</f>
        <v>NA</v>
      </c>
      <c r="Q64" s="128" t="str">
        <f t="array" ref="Q64">IF(A64="","",IF( C64="","NA",IF(M64&gt;0,   IF(MIN(IF(B:B=A64,F:F))&lt;=L64,  IF(MIN(IF(B:B=A64,F:F)) &gt;= F64,   MIN(IF(B:B=A64,F:F)), F64),L64),"")))</f>
        <v>NA</v>
      </c>
      <c r="R64" s="129">
        <f t="shared" si="16"/>
        <v>0</v>
      </c>
      <c r="S64" s="129">
        <f t="shared" si="17"/>
        <v>0</v>
      </c>
      <c r="T64" s="128" t="str">
        <f t="shared" si="18"/>
        <v>NA</v>
      </c>
      <c r="U64" s="128" t="str">
        <f t="shared" si="19"/>
        <v>NA</v>
      </c>
      <c r="V64" s="128" t="str">
        <f t="shared" si="20"/>
        <v>NA</v>
      </c>
      <c r="W64" s="48" t="str">
        <f t="shared" si="12"/>
        <v>NA</v>
      </c>
      <c r="X64" s="48" t="str">
        <f t="shared" si="21"/>
        <v>NA</v>
      </c>
      <c r="Y64" s="130" t="str">
        <f t="shared" si="22"/>
        <v>NA</v>
      </c>
      <c r="Z64" s="76" t="str">
        <f t="shared" si="13"/>
        <v>NA</v>
      </c>
      <c r="AD64" s="12"/>
      <c r="AE64" s="7"/>
    </row>
    <row r="65" spans="1:31">
      <c r="A65" s="140"/>
      <c r="B65" s="174"/>
      <c r="C65" s="141"/>
      <c r="D65" s="142"/>
      <c r="E65" s="183"/>
      <c r="F65" s="143"/>
      <c r="G65" s="144"/>
      <c r="H65" s="192"/>
      <c r="I65" s="145"/>
      <c r="J65" s="146"/>
      <c r="K65" s="194"/>
      <c r="L65" s="143"/>
      <c r="M65" s="147"/>
      <c r="N65" s="148"/>
      <c r="O65" s="148"/>
      <c r="P65" s="145"/>
      <c r="Q65" s="143"/>
      <c r="R65" s="148"/>
      <c r="S65" s="148"/>
      <c r="T65" s="143"/>
      <c r="U65" s="143"/>
      <c r="V65" s="143"/>
      <c r="W65" s="143"/>
      <c r="X65" s="143"/>
      <c r="Y65" s="149"/>
      <c r="Z65" s="149"/>
      <c r="AD65" s="12"/>
      <c r="AE65" s="7"/>
    </row>
    <row r="66" spans="1:31" s="8" customFormat="1">
      <c r="A66" s="18"/>
      <c r="B66" s="175"/>
      <c r="C66" s="12"/>
      <c r="D66" s="132"/>
      <c r="E66" s="184"/>
      <c r="F66" s="45"/>
      <c r="G66" s="133"/>
      <c r="H66" s="193"/>
      <c r="I66" s="134"/>
      <c r="J66" s="135"/>
      <c r="K66" s="185"/>
      <c r="L66" s="45"/>
      <c r="M66" s="17"/>
      <c r="N66" s="54"/>
      <c r="O66" s="54"/>
      <c r="P66" s="134"/>
      <c r="Q66" s="45"/>
      <c r="R66" s="54"/>
      <c r="S66" s="54"/>
      <c r="T66" s="45"/>
      <c r="U66" s="45"/>
      <c r="V66" s="45"/>
      <c r="W66" s="45"/>
      <c r="X66" s="45"/>
      <c r="Y66" s="77"/>
      <c r="Z66" s="77"/>
      <c r="AD66" s="5"/>
      <c r="AE66" s="5"/>
    </row>
    <row r="67" spans="1:31">
      <c r="A67" s="18"/>
      <c r="B67" s="175"/>
      <c r="C67" s="12"/>
      <c r="D67" s="132"/>
      <c r="E67" s="184"/>
      <c r="F67" s="45"/>
      <c r="G67" s="135"/>
      <c r="H67" s="185"/>
      <c r="I67" s="45"/>
      <c r="J67" s="135"/>
      <c r="K67" s="185"/>
      <c r="L67" s="45"/>
      <c r="M67" s="17"/>
      <c r="N67" s="54"/>
      <c r="O67" s="54"/>
      <c r="P67" s="134"/>
      <c r="Q67" s="45"/>
    </row>
    <row r="68" spans="1:31" s="8" customFormat="1">
      <c r="A68" s="18"/>
      <c r="B68" s="175"/>
      <c r="C68" s="12"/>
      <c r="D68" s="132"/>
      <c r="E68" s="184"/>
      <c r="F68" s="45"/>
      <c r="G68" s="133"/>
      <c r="H68" s="193"/>
      <c r="I68" s="134"/>
      <c r="J68" s="133"/>
      <c r="K68" s="193"/>
      <c r="L68" s="134"/>
      <c r="M68" s="131"/>
      <c r="N68" s="136"/>
      <c r="O68" s="136"/>
      <c r="P68" s="134"/>
      <c r="Q68" s="45"/>
      <c r="R68" s="54"/>
      <c r="S68" s="54"/>
      <c r="T68" s="45"/>
      <c r="U68" s="45"/>
      <c r="V68" s="45"/>
      <c r="W68" s="45"/>
      <c r="X68" s="45"/>
      <c r="Y68" s="77"/>
      <c r="Z68" s="77"/>
    </row>
    <row r="69" spans="1:31">
      <c r="A69" s="18"/>
      <c r="B69" s="175"/>
      <c r="C69" s="12"/>
      <c r="D69" s="132"/>
      <c r="E69" s="184"/>
      <c r="F69" s="45"/>
      <c r="G69" s="135"/>
      <c r="H69" s="185"/>
      <c r="I69" s="45"/>
      <c r="J69" s="135"/>
      <c r="K69" s="185"/>
      <c r="L69" s="45"/>
      <c r="M69" s="17"/>
      <c r="N69" s="54"/>
      <c r="O69" s="54"/>
      <c r="P69" s="134"/>
      <c r="Q69" s="45"/>
      <c r="AD69" s="12"/>
      <c r="AE69" s="12"/>
    </row>
    <row r="70" spans="1:31">
      <c r="A70" s="18"/>
      <c r="B70" s="175"/>
      <c r="C70" s="12"/>
      <c r="D70" s="132"/>
      <c r="E70" s="184"/>
      <c r="F70" s="45"/>
      <c r="G70" s="135"/>
      <c r="H70" s="185"/>
      <c r="I70" s="45"/>
      <c r="J70" s="135"/>
      <c r="K70" s="185"/>
      <c r="L70" s="45"/>
      <c r="M70" s="17"/>
      <c r="N70" s="54"/>
      <c r="O70" s="54"/>
      <c r="P70" s="134"/>
      <c r="Q70" s="45"/>
      <c r="AD70" s="12"/>
      <c r="AE70" s="7"/>
    </row>
    <row r="71" spans="1:31">
      <c r="A71" s="18"/>
      <c r="B71" s="175"/>
      <c r="C71" s="12"/>
      <c r="D71" s="132"/>
      <c r="E71" s="184"/>
      <c r="F71" s="45"/>
      <c r="G71" s="135"/>
      <c r="H71" s="185"/>
      <c r="I71" s="45"/>
      <c r="J71" s="135"/>
      <c r="K71" s="185"/>
      <c r="L71" s="45"/>
      <c r="M71" s="17"/>
      <c r="N71" s="136"/>
      <c r="O71" s="136"/>
      <c r="P71" s="134"/>
      <c r="Q71" s="45"/>
    </row>
    <row r="72" spans="1:31">
      <c r="A72" s="18"/>
      <c r="B72" s="175"/>
      <c r="C72" s="12"/>
      <c r="D72" s="132"/>
      <c r="E72" s="184"/>
      <c r="F72" s="45"/>
      <c r="G72" s="135"/>
      <c r="H72" s="185"/>
      <c r="I72" s="45"/>
      <c r="J72" s="135"/>
      <c r="K72" s="185"/>
      <c r="L72" s="45"/>
      <c r="M72" s="17"/>
      <c r="N72" s="54"/>
      <c r="O72" s="54"/>
      <c r="P72" s="134"/>
      <c r="Q72" s="45"/>
    </row>
    <row r="73" spans="1:31">
      <c r="A73" s="18"/>
      <c r="B73" s="175"/>
      <c r="C73" s="12"/>
      <c r="D73" s="132"/>
      <c r="E73" s="184"/>
      <c r="F73" s="45"/>
      <c r="G73" s="133"/>
      <c r="H73" s="193"/>
      <c r="I73" s="134"/>
      <c r="J73" s="133"/>
      <c r="K73" s="193"/>
      <c r="L73" s="134"/>
      <c r="M73" s="17"/>
      <c r="N73" s="136"/>
      <c r="O73" s="136"/>
      <c r="P73" s="134"/>
      <c r="Q73" s="45"/>
    </row>
    <row r="74" spans="1:31">
      <c r="A74" s="18"/>
      <c r="B74" s="175"/>
      <c r="C74" s="12"/>
      <c r="D74" s="132"/>
      <c r="E74" s="184"/>
      <c r="F74" s="45"/>
      <c r="G74" s="135"/>
      <c r="H74" s="185"/>
      <c r="I74" s="45"/>
      <c r="J74" s="135"/>
      <c r="K74" s="185"/>
      <c r="L74" s="45"/>
      <c r="M74" s="17"/>
      <c r="N74" s="54"/>
      <c r="O74" s="54"/>
      <c r="P74" s="134"/>
      <c r="Q74" s="45"/>
    </row>
    <row r="75" spans="1:31">
      <c r="A75" s="18"/>
      <c r="B75" s="175"/>
      <c r="C75" s="12"/>
      <c r="D75" s="132"/>
      <c r="E75" s="184"/>
      <c r="F75" s="45"/>
      <c r="G75" s="135"/>
      <c r="H75" s="185"/>
      <c r="I75" s="45"/>
      <c r="J75" s="135"/>
      <c r="K75" s="185"/>
      <c r="L75" s="45"/>
      <c r="M75" s="17"/>
      <c r="N75" s="54"/>
      <c r="O75" s="54"/>
      <c r="P75" s="134"/>
      <c r="Q75" s="45"/>
    </row>
    <row r="76" spans="1:31">
      <c r="A76" s="18"/>
      <c r="B76" s="175"/>
      <c r="C76" s="12"/>
      <c r="D76" s="132"/>
      <c r="E76" s="184"/>
      <c r="F76" s="45"/>
      <c r="G76" s="135"/>
      <c r="H76" s="185"/>
      <c r="I76" s="45"/>
      <c r="J76" s="135"/>
      <c r="K76" s="185"/>
      <c r="L76" s="45"/>
      <c r="M76" s="17"/>
      <c r="N76" s="54"/>
      <c r="O76" s="54"/>
      <c r="P76" s="134"/>
      <c r="Q76" s="45"/>
    </row>
    <row r="77" spans="1:31">
      <c r="A77" s="18"/>
      <c r="B77" s="175"/>
      <c r="C77" s="12"/>
      <c r="D77" s="132"/>
      <c r="E77" s="184"/>
      <c r="F77" s="45"/>
      <c r="G77" s="135"/>
      <c r="H77" s="185"/>
      <c r="I77" s="45"/>
      <c r="J77" s="133"/>
      <c r="K77" s="193"/>
      <c r="L77" s="134"/>
      <c r="M77" s="17"/>
      <c r="N77" s="54"/>
      <c r="O77" s="54"/>
      <c r="P77" s="134"/>
      <c r="Q77" s="45"/>
    </row>
    <row r="78" spans="1:31" ht="15" customHeight="1">
      <c r="A78" s="18"/>
      <c r="B78" s="175"/>
      <c r="C78" s="12"/>
      <c r="D78" s="132"/>
      <c r="E78" s="184"/>
      <c r="F78" s="45"/>
      <c r="G78" s="135"/>
      <c r="H78" s="185"/>
      <c r="I78" s="45"/>
      <c r="J78" s="135"/>
      <c r="K78" s="185"/>
      <c r="L78" s="45"/>
      <c r="M78" s="17"/>
      <c r="N78" s="54"/>
      <c r="O78" s="54"/>
      <c r="P78" s="134"/>
      <c r="Q78" s="45"/>
    </row>
    <row r="79" spans="1:31">
      <c r="A79" s="18"/>
      <c r="B79" s="176"/>
      <c r="C79" s="12"/>
      <c r="D79" s="132"/>
      <c r="E79" s="184"/>
      <c r="F79" s="45"/>
      <c r="G79" s="133"/>
      <c r="H79" s="193"/>
      <c r="I79" s="134"/>
      <c r="J79" s="133"/>
      <c r="K79" s="193"/>
      <c r="L79" s="134"/>
      <c r="M79" s="131"/>
      <c r="N79" s="136"/>
      <c r="O79" s="136"/>
      <c r="P79" s="134"/>
      <c r="Q79" s="45"/>
    </row>
    <row r="80" spans="1:31">
      <c r="A80" s="18"/>
      <c r="B80" s="175"/>
      <c r="C80" s="12"/>
      <c r="D80" s="132"/>
      <c r="E80" s="184"/>
      <c r="F80" s="45"/>
      <c r="G80" s="135"/>
      <c r="H80" s="185"/>
      <c r="I80" s="45"/>
      <c r="J80" s="135"/>
      <c r="K80" s="185"/>
      <c r="L80" s="45"/>
      <c r="M80" s="17"/>
      <c r="N80" s="54"/>
      <c r="O80" s="54"/>
      <c r="P80" s="134"/>
      <c r="Q80" s="45"/>
    </row>
    <row r="81" spans="1:31">
      <c r="A81" s="18"/>
      <c r="B81" s="175"/>
      <c r="C81" s="12"/>
      <c r="D81" s="132"/>
      <c r="E81" s="184"/>
      <c r="F81" s="45"/>
      <c r="G81" s="135"/>
      <c r="H81" s="185"/>
      <c r="I81" s="45"/>
      <c r="J81" s="135"/>
      <c r="K81" s="185"/>
      <c r="L81" s="45"/>
      <c r="M81" s="17"/>
      <c r="N81" s="54"/>
      <c r="O81" s="54"/>
      <c r="P81" s="134"/>
      <c r="Q81" s="45"/>
    </row>
    <row r="82" spans="1:31">
      <c r="A82" s="18"/>
      <c r="B82" s="175"/>
      <c r="C82" s="12"/>
      <c r="D82" s="132"/>
      <c r="E82" s="184"/>
      <c r="F82" s="45"/>
      <c r="G82" s="135"/>
      <c r="H82" s="185"/>
      <c r="I82" s="45"/>
      <c r="J82" s="133"/>
      <c r="K82" s="193"/>
      <c r="L82" s="134"/>
      <c r="M82" s="131"/>
      <c r="N82" s="136"/>
      <c r="O82" s="136"/>
      <c r="P82" s="134"/>
      <c r="Q82" s="45"/>
      <c r="AD82" s="8"/>
      <c r="AE82" s="8"/>
    </row>
    <row r="83" spans="1:31">
      <c r="A83" s="18"/>
      <c r="B83" s="175"/>
      <c r="C83" s="12"/>
      <c r="D83" s="132"/>
      <c r="E83" s="184"/>
      <c r="F83" s="45"/>
      <c r="G83" s="135"/>
      <c r="H83" s="185"/>
      <c r="I83" s="45"/>
      <c r="J83" s="135"/>
      <c r="K83" s="185"/>
      <c r="L83" s="45"/>
      <c r="M83" s="17"/>
      <c r="N83" s="54"/>
      <c r="O83" s="54"/>
      <c r="P83" s="134"/>
      <c r="Q83" s="45"/>
      <c r="AD83" s="12"/>
      <c r="AE83" s="8"/>
    </row>
    <row r="84" spans="1:31">
      <c r="A84" s="18"/>
      <c r="B84" s="175"/>
      <c r="C84" s="12"/>
      <c r="D84" s="132"/>
      <c r="E84" s="184"/>
      <c r="F84" s="45"/>
      <c r="G84" s="135"/>
      <c r="H84" s="185"/>
      <c r="I84" s="45"/>
      <c r="J84" s="135"/>
      <c r="K84" s="185"/>
      <c r="L84" s="45"/>
      <c r="M84" s="17"/>
      <c r="N84" s="54"/>
      <c r="O84" s="54"/>
      <c r="P84" s="134"/>
      <c r="Q84" s="45"/>
      <c r="AD84" s="12"/>
      <c r="AE84" s="7"/>
    </row>
    <row r="85" spans="1:31">
      <c r="A85" s="18"/>
      <c r="B85" s="175"/>
      <c r="C85" s="12"/>
      <c r="D85" s="132"/>
      <c r="E85" s="184"/>
      <c r="F85" s="45"/>
      <c r="G85" s="135"/>
      <c r="H85" s="185"/>
      <c r="I85" s="45"/>
      <c r="J85" s="135"/>
      <c r="K85" s="185"/>
      <c r="L85" s="45"/>
      <c r="M85" s="17"/>
      <c r="N85" s="54"/>
      <c r="O85" s="54"/>
      <c r="P85" s="134"/>
      <c r="Q85" s="45"/>
    </row>
    <row r="86" spans="1:31" s="8" customFormat="1">
      <c r="A86" s="18"/>
      <c r="B86" s="175"/>
      <c r="C86" s="12"/>
      <c r="D86" s="132"/>
      <c r="E86" s="184"/>
      <c r="F86" s="45"/>
      <c r="G86" s="133"/>
      <c r="H86" s="193"/>
      <c r="I86" s="134"/>
      <c r="J86" s="135"/>
      <c r="K86" s="185"/>
      <c r="L86" s="45"/>
      <c r="M86" s="17"/>
      <c r="N86" s="54"/>
      <c r="O86" s="54"/>
      <c r="P86" s="134"/>
      <c r="Q86" s="45"/>
      <c r="R86" s="54"/>
      <c r="S86" s="54"/>
      <c r="T86" s="45"/>
      <c r="U86" s="45"/>
      <c r="V86" s="45"/>
      <c r="W86" s="45"/>
      <c r="X86" s="45"/>
      <c r="Y86" s="77"/>
      <c r="Z86" s="77"/>
      <c r="AD86" s="18"/>
      <c r="AE86" s="4"/>
    </row>
    <row r="87" spans="1:31">
      <c r="A87" s="18"/>
      <c r="B87" s="175"/>
      <c r="C87" s="12"/>
      <c r="D87" s="132"/>
      <c r="E87" s="184"/>
      <c r="F87" s="45"/>
      <c r="G87" s="135"/>
      <c r="H87" s="185"/>
      <c r="I87" s="45"/>
      <c r="J87" s="135"/>
      <c r="K87" s="185"/>
      <c r="L87" s="45"/>
      <c r="M87" s="17"/>
      <c r="N87" s="54"/>
      <c r="O87" s="54"/>
      <c r="P87" s="134"/>
      <c r="Q87" s="45"/>
    </row>
    <row r="88" spans="1:31" s="8" customFormat="1">
      <c r="A88" s="18"/>
      <c r="B88" s="176"/>
      <c r="C88" s="12"/>
      <c r="D88" s="132"/>
      <c r="E88" s="184"/>
      <c r="F88" s="45"/>
      <c r="G88" s="133"/>
      <c r="H88" s="193"/>
      <c r="I88" s="134"/>
      <c r="J88" s="135"/>
      <c r="K88" s="185"/>
      <c r="L88" s="45"/>
      <c r="M88" s="17"/>
      <c r="N88" s="54"/>
      <c r="O88" s="54"/>
      <c r="P88" s="134"/>
      <c r="Q88" s="45"/>
      <c r="R88" s="54"/>
      <c r="S88" s="54"/>
      <c r="T88" s="45"/>
      <c r="U88" s="45"/>
      <c r="V88" s="45"/>
      <c r="W88" s="45"/>
      <c r="X88" s="45"/>
      <c r="Y88" s="77"/>
      <c r="Z88" s="77"/>
      <c r="AD88" s="12"/>
      <c r="AE88" s="12"/>
    </row>
    <row r="89" spans="1:31">
      <c r="A89" s="18"/>
      <c r="B89" s="175"/>
      <c r="C89" s="12"/>
      <c r="D89" s="132"/>
      <c r="E89" s="184"/>
      <c r="F89" s="45"/>
      <c r="G89" s="135"/>
      <c r="H89" s="185"/>
      <c r="I89" s="45"/>
      <c r="J89" s="135"/>
      <c r="K89" s="185"/>
      <c r="L89" s="45"/>
      <c r="M89" s="17"/>
      <c r="N89" s="54"/>
      <c r="O89" s="54"/>
      <c r="P89" s="134"/>
      <c r="Q89" s="45"/>
    </row>
    <row r="90" spans="1:31" s="8" customFormat="1">
      <c r="A90" s="18"/>
      <c r="B90" s="175"/>
      <c r="C90" s="12"/>
      <c r="D90" s="132"/>
      <c r="E90" s="184"/>
      <c r="F90" s="45"/>
      <c r="G90" s="133"/>
      <c r="H90" s="193"/>
      <c r="I90" s="134"/>
      <c r="J90" s="133"/>
      <c r="K90" s="193"/>
      <c r="L90" s="134"/>
      <c r="M90" s="131"/>
      <c r="N90" s="54"/>
      <c r="O90" s="54"/>
      <c r="P90" s="134"/>
      <c r="Q90" s="45"/>
      <c r="R90" s="54"/>
      <c r="S90" s="54"/>
      <c r="T90" s="45"/>
      <c r="U90" s="45"/>
      <c r="V90" s="45"/>
      <c r="W90" s="45"/>
      <c r="X90" s="45"/>
      <c r="Y90" s="77"/>
      <c r="Z90" s="77"/>
      <c r="AD90" s="12"/>
      <c r="AE90" s="7"/>
    </row>
    <row r="91" spans="1:31">
      <c r="A91" s="18"/>
      <c r="B91" s="175"/>
      <c r="C91" s="12"/>
      <c r="D91" s="132"/>
      <c r="E91" s="184"/>
      <c r="F91" s="45"/>
      <c r="G91" s="135"/>
      <c r="H91" s="185"/>
      <c r="I91" s="45"/>
      <c r="J91" s="135"/>
      <c r="K91" s="185"/>
      <c r="L91" s="45"/>
      <c r="M91" s="17"/>
      <c r="N91" s="54"/>
      <c r="O91" s="54"/>
      <c r="P91" s="134"/>
      <c r="Q91" s="45"/>
    </row>
    <row r="92" spans="1:31">
      <c r="A92" s="18"/>
      <c r="B92" s="175"/>
      <c r="C92" s="12"/>
      <c r="D92" s="132"/>
      <c r="E92" s="184"/>
      <c r="F92" s="45"/>
      <c r="G92" s="135"/>
      <c r="H92" s="185"/>
      <c r="I92" s="45"/>
      <c r="J92" s="135"/>
      <c r="K92" s="185"/>
      <c r="L92" s="45"/>
      <c r="M92" s="17"/>
      <c r="N92" s="54"/>
      <c r="O92" s="54"/>
      <c r="P92" s="134"/>
      <c r="Q92" s="45"/>
      <c r="AD92" s="12"/>
      <c r="AE92" s="7"/>
    </row>
    <row r="93" spans="1:31" s="8" customFormat="1">
      <c r="A93" s="18"/>
      <c r="B93" s="175"/>
      <c r="C93" s="12"/>
      <c r="D93" s="132"/>
      <c r="E93" s="184"/>
      <c r="F93" s="45"/>
      <c r="G93" s="135"/>
      <c r="H93" s="185"/>
      <c r="I93" s="45"/>
      <c r="J93" s="135"/>
      <c r="K93" s="185"/>
      <c r="L93" s="45"/>
      <c r="M93" s="17"/>
      <c r="N93" s="54"/>
      <c r="O93" s="54"/>
      <c r="P93" s="134"/>
      <c r="Q93" s="45"/>
      <c r="R93" s="54"/>
      <c r="S93" s="54"/>
      <c r="T93" s="45"/>
      <c r="U93" s="45"/>
      <c r="V93" s="45"/>
      <c r="W93" s="45"/>
      <c r="X93" s="45"/>
      <c r="Y93" s="77"/>
      <c r="Z93" s="77"/>
      <c r="AD93" s="7"/>
      <c r="AE93" s="7"/>
    </row>
    <row r="94" spans="1:31" s="8" customFormat="1">
      <c r="A94" s="18"/>
      <c r="B94" s="175"/>
      <c r="C94" s="12"/>
      <c r="D94" s="132"/>
      <c r="E94" s="184"/>
      <c r="F94" s="45"/>
      <c r="G94" s="135"/>
      <c r="H94" s="185"/>
      <c r="I94" s="45"/>
      <c r="J94" s="135"/>
      <c r="K94" s="185"/>
      <c r="L94" s="45"/>
      <c r="M94" s="17"/>
      <c r="N94" s="54"/>
      <c r="O94" s="54"/>
      <c r="P94" s="134"/>
      <c r="Q94" s="45"/>
      <c r="R94" s="54"/>
      <c r="S94" s="54"/>
      <c r="T94" s="45"/>
      <c r="U94" s="45"/>
      <c r="V94" s="45"/>
      <c r="W94" s="45"/>
      <c r="X94" s="45"/>
      <c r="Y94" s="77"/>
      <c r="Z94" s="77"/>
      <c r="AD94" s="7"/>
      <c r="AE94" s="7"/>
    </row>
    <row r="95" spans="1:31">
      <c r="A95" s="18"/>
      <c r="B95" s="175"/>
      <c r="C95" s="12"/>
      <c r="D95" s="132"/>
      <c r="E95" s="184"/>
      <c r="F95" s="45"/>
      <c r="G95" s="135"/>
      <c r="H95" s="185"/>
      <c r="I95" s="45"/>
      <c r="J95" s="133"/>
      <c r="K95" s="193"/>
      <c r="L95" s="134"/>
      <c r="M95" s="131"/>
      <c r="N95" s="136"/>
      <c r="O95" s="136"/>
      <c r="P95" s="134"/>
      <c r="Q95" s="45"/>
      <c r="AD95" s="12"/>
      <c r="AE95" s="7"/>
    </row>
    <row r="96" spans="1:31">
      <c r="A96" s="18"/>
      <c r="B96" s="175"/>
      <c r="C96" s="12"/>
      <c r="D96" s="132"/>
      <c r="E96" s="184"/>
      <c r="F96" s="45"/>
      <c r="G96" s="135"/>
      <c r="H96" s="185"/>
      <c r="I96" s="45"/>
      <c r="J96" s="133"/>
      <c r="K96" s="193"/>
      <c r="L96" s="134"/>
      <c r="M96" s="131"/>
      <c r="N96" s="136"/>
      <c r="O96" s="136"/>
      <c r="P96" s="134"/>
      <c r="Q96" s="45"/>
      <c r="AD96" s="12"/>
      <c r="AE96" s="7"/>
    </row>
    <row r="97" spans="1:31" s="8" customFormat="1">
      <c r="A97" s="18"/>
      <c r="B97" s="175"/>
      <c r="C97" s="12"/>
      <c r="D97" s="132"/>
      <c r="E97" s="184"/>
      <c r="F97" s="45"/>
      <c r="G97" s="135"/>
      <c r="H97" s="185"/>
      <c r="I97" s="45"/>
      <c r="J97" s="133"/>
      <c r="K97" s="193"/>
      <c r="L97" s="134"/>
      <c r="M97" s="17"/>
      <c r="N97" s="54"/>
      <c r="O97" s="54"/>
      <c r="P97" s="134"/>
      <c r="Q97" s="45"/>
      <c r="R97" s="54"/>
      <c r="S97" s="54"/>
      <c r="T97" s="45"/>
      <c r="U97" s="45"/>
      <c r="V97" s="45"/>
      <c r="W97" s="45"/>
      <c r="X97" s="45"/>
      <c r="Y97" s="77"/>
      <c r="Z97" s="77"/>
      <c r="AD97" s="12"/>
      <c r="AE97" s="7"/>
    </row>
    <row r="98" spans="1:31" s="8" customFormat="1">
      <c r="A98" s="18"/>
      <c r="B98" s="175"/>
      <c r="C98" s="12"/>
      <c r="D98" s="132"/>
      <c r="E98" s="184"/>
      <c r="F98" s="45"/>
      <c r="G98" s="135"/>
      <c r="H98" s="185"/>
      <c r="I98" s="45"/>
      <c r="J98" s="135"/>
      <c r="K98" s="185"/>
      <c r="L98" s="45"/>
      <c r="M98" s="17"/>
      <c r="N98" s="54"/>
      <c r="O98" s="54"/>
      <c r="P98" s="134"/>
      <c r="Q98" s="45"/>
      <c r="R98" s="54"/>
      <c r="S98" s="54"/>
      <c r="T98" s="45"/>
      <c r="U98" s="45"/>
      <c r="V98" s="45"/>
      <c r="W98" s="45"/>
      <c r="X98" s="45"/>
      <c r="Y98" s="77"/>
      <c r="Z98" s="77"/>
      <c r="AA98" s="15"/>
      <c r="AB98" s="17"/>
      <c r="AC98" s="17"/>
      <c r="AD98" s="12"/>
      <c r="AE98" s="7"/>
    </row>
    <row r="99" spans="1:31" s="8" customFormat="1">
      <c r="A99" s="18"/>
      <c r="B99" s="175"/>
      <c r="C99" s="12"/>
      <c r="D99" s="132"/>
      <c r="E99" s="184"/>
      <c r="F99" s="45"/>
      <c r="G99" s="135"/>
      <c r="H99" s="185"/>
      <c r="I99" s="45"/>
      <c r="J99" s="135"/>
      <c r="K99" s="185"/>
      <c r="L99" s="45"/>
      <c r="M99" s="17"/>
      <c r="N99" s="54"/>
      <c r="O99" s="54"/>
      <c r="P99" s="134"/>
      <c r="Q99" s="45"/>
      <c r="R99" s="54"/>
      <c r="S99" s="54"/>
      <c r="T99" s="45"/>
      <c r="U99" s="45"/>
      <c r="V99" s="45"/>
      <c r="W99" s="45"/>
      <c r="X99" s="45"/>
      <c r="Y99" s="77"/>
      <c r="Z99" s="77"/>
      <c r="AA99" s="15"/>
      <c r="AB99" s="17"/>
      <c r="AC99" s="17"/>
      <c r="AD99" s="12"/>
      <c r="AE99" s="7"/>
    </row>
    <row r="100" spans="1:31">
      <c r="A100" s="18"/>
      <c r="B100" s="175"/>
      <c r="C100" s="12"/>
      <c r="D100" s="132"/>
      <c r="E100" s="184"/>
      <c r="F100" s="45"/>
      <c r="G100" s="135"/>
      <c r="H100" s="185"/>
      <c r="I100" s="45"/>
      <c r="J100" s="135"/>
      <c r="K100" s="185"/>
      <c r="L100" s="45"/>
      <c r="M100" s="17"/>
      <c r="N100" s="54"/>
      <c r="O100" s="54"/>
      <c r="P100" s="134"/>
      <c r="Q100" s="45"/>
    </row>
    <row r="101" spans="1:31">
      <c r="A101" s="18"/>
      <c r="B101" s="175"/>
      <c r="C101" s="12"/>
      <c r="D101" s="132"/>
      <c r="E101" s="184"/>
      <c r="F101" s="45"/>
      <c r="G101" s="135"/>
      <c r="H101" s="185"/>
      <c r="I101" s="45"/>
      <c r="J101" s="135"/>
      <c r="K101" s="185"/>
      <c r="L101" s="45"/>
      <c r="M101" s="17"/>
      <c r="N101" s="54"/>
      <c r="O101" s="54"/>
      <c r="P101" s="134"/>
      <c r="Q101" s="45"/>
    </row>
    <row r="102" spans="1:31" s="8" customFormat="1">
      <c r="A102" s="18"/>
      <c r="B102" s="176"/>
      <c r="C102" s="12"/>
      <c r="D102" s="132"/>
      <c r="E102" s="184"/>
      <c r="F102" s="45"/>
      <c r="G102" s="133"/>
      <c r="H102" s="193"/>
      <c r="I102" s="134"/>
      <c r="J102" s="133"/>
      <c r="K102" s="193"/>
      <c r="L102" s="134"/>
      <c r="M102" s="131"/>
      <c r="N102" s="54"/>
      <c r="O102" s="54"/>
      <c r="P102" s="134"/>
      <c r="Q102" s="45"/>
      <c r="R102" s="54"/>
      <c r="S102" s="54"/>
      <c r="T102" s="45"/>
      <c r="U102" s="45"/>
      <c r="V102" s="45"/>
      <c r="W102" s="45"/>
      <c r="X102" s="45"/>
      <c r="Y102" s="77"/>
      <c r="Z102" s="77"/>
      <c r="AA102" s="15"/>
      <c r="AB102" s="17"/>
      <c r="AC102" s="17"/>
      <c r="AD102" s="7"/>
      <c r="AE102" s="7"/>
    </row>
    <row r="103" spans="1:31" s="8" customFormat="1">
      <c r="A103" s="18"/>
      <c r="B103" s="175"/>
      <c r="C103" s="12"/>
      <c r="D103" s="132"/>
      <c r="E103" s="184"/>
      <c r="F103" s="45"/>
      <c r="G103" s="135"/>
      <c r="H103" s="185"/>
      <c r="I103" s="45"/>
      <c r="J103" s="135"/>
      <c r="K103" s="185"/>
      <c r="L103" s="45"/>
      <c r="M103" s="17"/>
      <c r="N103" s="54"/>
      <c r="O103" s="54"/>
      <c r="P103" s="134"/>
      <c r="Q103" s="45"/>
      <c r="R103" s="54"/>
      <c r="S103" s="54"/>
      <c r="T103" s="45"/>
      <c r="U103" s="45"/>
      <c r="V103" s="45"/>
      <c r="W103" s="45"/>
      <c r="X103" s="45"/>
      <c r="Y103" s="77"/>
      <c r="Z103" s="77"/>
      <c r="AD103" s="7"/>
      <c r="AE103" s="7"/>
    </row>
    <row r="104" spans="1:31" s="8" customFormat="1">
      <c r="A104" s="18"/>
      <c r="B104" s="175"/>
      <c r="C104" s="12"/>
      <c r="D104" s="132"/>
      <c r="E104" s="184"/>
      <c r="F104" s="45"/>
      <c r="G104" s="135"/>
      <c r="H104" s="185"/>
      <c r="I104" s="45"/>
      <c r="J104" s="135"/>
      <c r="K104" s="185"/>
      <c r="L104" s="45"/>
      <c r="M104" s="17"/>
      <c r="N104" s="54"/>
      <c r="O104" s="54"/>
      <c r="P104" s="134"/>
      <c r="Q104" s="45"/>
      <c r="R104" s="54"/>
      <c r="S104" s="54"/>
      <c r="T104" s="45"/>
      <c r="U104" s="45"/>
      <c r="V104" s="45"/>
      <c r="W104" s="45"/>
      <c r="X104" s="45"/>
      <c r="Y104" s="77"/>
      <c r="Z104" s="77"/>
    </row>
    <row r="105" spans="1:31" s="8" customFormat="1">
      <c r="A105" s="18"/>
      <c r="B105" s="175"/>
      <c r="C105" s="12"/>
      <c r="D105" s="132"/>
      <c r="E105" s="184"/>
      <c r="F105" s="45"/>
      <c r="G105" s="135"/>
      <c r="H105" s="185"/>
      <c r="I105" s="45"/>
      <c r="J105" s="135"/>
      <c r="K105" s="185"/>
      <c r="L105" s="45"/>
      <c r="M105" s="17"/>
      <c r="N105" s="54"/>
      <c r="O105" s="54"/>
      <c r="P105" s="134"/>
      <c r="Q105" s="45"/>
      <c r="R105" s="54"/>
      <c r="S105" s="54"/>
      <c r="T105" s="45"/>
      <c r="U105" s="45"/>
      <c r="V105" s="45"/>
      <c r="W105" s="45"/>
      <c r="X105" s="45"/>
      <c r="Y105" s="77"/>
      <c r="Z105" s="77"/>
    </row>
    <row r="106" spans="1:31">
      <c r="A106" s="18"/>
      <c r="B106" s="176"/>
      <c r="C106" s="12"/>
      <c r="D106" s="132"/>
      <c r="E106" s="184"/>
      <c r="F106" s="45"/>
      <c r="G106" s="133"/>
      <c r="H106" s="193"/>
      <c r="I106" s="134"/>
      <c r="J106" s="135"/>
      <c r="K106" s="185"/>
      <c r="L106" s="45"/>
      <c r="M106" s="17"/>
      <c r="N106" s="54"/>
      <c r="O106" s="54"/>
      <c r="P106" s="134"/>
      <c r="Q106" s="45"/>
    </row>
    <row r="107" spans="1:31" s="8" customFormat="1">
      <c r="A107" s="18"/>
      <c r="B107" s="175"/>
      <c r="C107" s="12"/>
      <c r="D107" s="132"/>
      <c r="E107" s="184"/>
      <c r="F107" s="45"/>
      <c r="G107" s="135"/>
      <c r="H107" s="185"/>
      <c r="I107" s="45"/>
      <c r="J107" s="135"/>
      <c r="K107" s="185"/>
      <c r="L107" s="45"/>
      <c r="M107" s="17"/>
      <c r="N107" s="54"/>
      <c r="O107" s="54"/>
      <c r="P107" s="134"/>
      <c r="Q107" s="45"/>
      <c r="R107" s="54"/>
      <c r="S107" s="54"/>
      <c r="T107" s="45"/>
      <c r="U107" s="45"/>
      <c r="V107" s="45"/>
      <c r="W107" s="45"/>
      <c r="X107" s="45"/>
      <c r="Y107" s="77"/>
      <c r="Z107" s="77"/>
      <c r="AA107" s="46"/>
      <c r="AD107" s="5"/>
      <c r="AE107" s="5"/>
    </row>
    <row r="108" spans="1:31" s="8" customFormat="1">
      <c r="A108" s="18"/>
      <c r="B108" s="175"/>
      <c r="C108" s="12"/>
      <c r="D108" s="132"/>
      <c r="E108" s="184"/>
      <c r="F108" s="45"/>
      <c r="G108" s="133"/>
      <c r="H108" s="193"/>
      <c r="I108" s="134"/>
      <c r="J108" s="133"/>
      <c r="K108" s="193"/>
      <c r="L108" s="45"/>
      <c r="M108" s="131"/>
      <c r="N108" s="54"/>
      <c r="O108" s="54"/>
      <c r="P108" s="134"/>
      <c r="Q108" s="45"/>
      <c r="R108" s="54"/>
      <c r="S108" s="54"/>
      <c r="T108" s="45"/>
      <c r="U108" s="45"/>
      <c r="V108" s="45"/>
      <c r="W108" s="45"/>
      <c r="X108" s="45"/>
      <c r="Y108" s="77"/>
      <c r="Z108" s="77"/>
      <c r="AD108" s="7"/>
      <c r="AE108" s="7"/>
    </row>
    <row r="109" spans="1:31" s="8" customFormat="1">
      <c r="A109" s="18"/>
      <c r="B109" s="175"/>
      <c r="C109" s="12"/>
      <c r="D109" s="132"/>
      <c r="E109" s="184"/>
      <c r="F109" s="45"/>
      <c r="G109" s="135"/>
      <c r="H109" s="185"/>
      <c r="I109" s="45"/>
      <c r="J109" s="135"/>
      <c r="K109" s="185"/>
      <c r="L109" s="45"/>
      <c r="M109" s="17"/>
      <c r="N109" s="54"/>
      <c r="O109" s="54"/>
      <c r="P109" s="134"/>
      <c r="Q109" s="45"/>
      <c r="R109" s="54"/>
      <c r="S109" s="54"/>
      <c r="T109" s="45"/>
      <c r="U109" s="45"/>
      <c r="V109" s="45"/>
      <c r="W109" s="45"/>
      <c r="X109" s="45"/>
      <c r="Y109" s="77"/>
      <c r="Z109" s="77"/>
      <c r="AD109" s="5"/>
      <c r="AE109" s="5"/>
    </row>
    <row r="110" spans="1:31">
      <c r="A110" s="18"/>
      <c r="B110" s="175"/>
      <c r="C110" s="12"/>
      <c r="D110" s="132"/>
      <c r="E110" s="184"/>
      <c r="F110" s="45"/>
      <c r="G110" s="135"/>
      <c r="H110" s="185"/>
      <c r="I110" s="45"/>
      <c r="J110" s="135"/>
      <c r="K110" s="185"/>
      <c r="L110" s="45"/>
      <c r="M110" s="17"/>
      <c r="N110" s="54"/>
      <c r="O110" s="54"/>
      <c r="P110" s="134"/>
      <c r="Q110" s="45"/>
    </row>
    <row r="111" spans="1:31">
      <c r="A111" s="18"/>
      <c r="B111" s="175"/>
      <c r="C111" s="12"/>
      <c r="D111" s="132"/>
      <c r="E111" s="184"/>
      <c r="F111" s="45"/>
      <c r="G111" s="135"/>
      <c r="H111" s="185"/>
      <c r="I111" s="45"/>
      <c r="J111" s="135"/>
      <c r="K111" s="185"/>
      <c r="L111" s="45"/>
      <c r="M111" s="17"/>
      <c r="N111" s="54"/>
      <c r="O111" s="54"/>
      <c r="P111" s="134"/>
      <c r="Q111" s="45"/>
    </row>
    <row r="112" spans="1:31">
      <c r="A112" s="18"/>
      <c r="B112" s="175"/>
      <c r="C112" s="12"/>
      <c r="D112" s="132"/>
      <c r="E112" s="184"/>
      <c r="F112" s="45"/>
      <c r="G112" s="135"/>
      <c r="H112" s="185"/>
      <c r="I112" s="45"/>
      <c r="J112" s="135"/>
      <c r="K112" s="185"/>
      <c r="L112" s="45"/>
      <c r="M112" s="17"/>
      <c r="N112" s="54"/>
      <c r="O112" s="54"/>
      <c r="P112" s="134"/>
      <c r="Q112" s="45"/>
    </row>
    <row r="113" spans="1:31" s="8" customFormat="1">
      <c r="A113" s="18"/>
      <c r="B113" s="175"/>
      <c r="C113" s="12"/>
      <c r="D113" s="132"/>
      <c r="E113" s="184"/>
      <c r="F113" s="45"/>
      <c r="G113" s="135"/>
      <c r="H113" s="185"/>
      <c r="I113" s="45"/>
      <c r="J113" s="133"/>
      <c r="K113" s="193"/>
      <c r="L113" s="45"/>
      <c r="M113" s="131"/>
      <c r="N113" s="54"/>
      <c r="O113" s="54"/>
      <c r="P113" s="134"/>
      <c r="Q113" s="45"/>
      <c r="R113" s="54"/>
      <c r="S113" s="54"/>
      <c r="T113" s="45"/>
      <c r="U113" s="45"/>
      <c r="V113" s="45"/>
      <c r="W113" s="45"/>
      <c r="X113" s="45"/>
      <c r="Y113" s="77"/>
      <c r="Z113" s="77"/>
      <c r="AD113" s="5"/>
      <c r="AE113" s="5"/>
    </row>
    <row r="114" spans="1:31" s="8" customFormat="1">
      <c r="A114" s="18"/>
      <c r="B114" s="175"/>
      <c r="C114" s="12"/>
      <c r="D114" s="132"/>
      <c r="E114" s="184"/>
      <c r="F114" s="45"/>
      <c r="G114" s="135"/>
      <c r="H114" s="185"/>
      <c r="I114" s="45"/>
      <c r="J114" s="137"/>
      <c r="K114" s="195"/>
      <c r="L114" s="138"/>
      <c r="M114" s="17"/>
      <c r="N114" s="54"/>
      <c r="O114" s="54"/>
      <c r="P114" s="134"/>
      <c r="Q114" s="45"/>
      <c r="R114" s="54"/>
      <c r="S114" s="54"/>
      <c r="T114" s="45"/>
      <c r="U114" s="45"/>
      <c r="V114" s="45"/>
      <c r="W114" s="45"/>
      <c r="X114" s="45"/>
      <c r="Y114" s="77"/>
      <c r="Z114" s="77"/>
    </row>
    <row r="115" spans="1:31">
      <c r="A115" s="18"/>
      <c r="B115" s="175"/>
      <c r="C115" s="12"/>
      <c r="D115" s="132"/>
      <c r="E115" s="184"/>
      <c r="F115" s="45"/>
      <c r="G115" s="135"/>
      <c r="H115" s="185"/>
      <c r="I115" s="45"/>
      <c r="J115" s="137"/>
      <c r="K115" s="195"/>
      <c r="L115" s="138"/>
      <c r="M115" s="17"/>
      <c r="N115" s="54"/>
      <c r="O115" s="54"/>
      <c r="P115" s="134"/>
      <c r="Q115" s="45"/>
    </row>
    <row r="116" spans="1:31" s="8" customFormat="1">
      <c r="A116" s="18"/>
      <c r="B116" s="175"/>
      <c r="C116" s="12"/>
      <c r="D116" s="132"/>
      <c r="E116" s="184"/>
      <c r="F116" s="45"/>
      <c r="G116" s="135"/>
      <c r="H116" s="185"/>
      <c r="I116" s="45"/>
      <c r="J116" s="133"/>
      <c r="K116" s="193"/>
      <c r="L116" s="134"/>
      <c r="M116" s="131"/>
      <c r="N116" s="136"/>
      <c r="O116" s="136"/>
      <c r="P116" s="134"/>
      <c r="Q116" s="45"/>
      <c r="R116" s="54"/>
      <c r="S116" s="54"/>
      <c r="T116" s="45"/>
      <c r="U116" s="45"/>
      <c r="V116" s="45"/>
      <c r="W116" s="45"/>
      <c r="X116" s="45"/>
      <c r="Y116" s="77"/>
      <c r="Z116" s="77"/>
    </row>
    <row r="117" spans="1:31">
      <c r="A117" s="18"/>
      <c r="B117" s="175"/>
      <c r="C117" s="12"/>
      <c r="D117" s="132"/>
      <c r="E117" s="184"/>
      <c r="F117" s="45"/>
      <c r="G117" s="135"/>
      <c r="H117" s="185"/>
      <c r="I117" s="45"/>
      <c r="J117" s="135"/>
      <c r="K117" s="185"/>
      <c r="L117" s="45"/>
      <c r="M117" s="17"/>
      <c r="N117" s="54"/>
      <c r="O117" s="54"/>
      <c r="P117" s="134"/>
      <c r="Q117" s="45"/>
    </row>
    <row r="118" spans="1:31" s="8" customFormat="1">
      <c r="A118" s="18"/>
      <c r="B118" s="175"/>
      <c r="C118" s="12"/>
      <c r="D118" s="132"/>
      <c r="E118" s="184"/>
      <c r="F118" s="45"/>
      <c r="G118" s="135"/>
      <c r="H118" s="185"/>
      <c r="I118" s="45"/>
      <c r="J118" s="135"/>
      <c r="K118" s="185"/>
      <c r="L118" s="45"/>
      <c r="M118" s="17"/>
      <c r="N118" s="54"/>
      <c r="O118" s="54"/>
      <c r="P118" s="134"/>
      <c r="Q118" s="45"/>
      <c r="R118" s="54"/>
      <c r="S118" s="54"/>
      <c r="T118" s="45"/>
      <c r="U118" s="45"/>
      <c r="V118" s="45"/>
      <c r="W118" s="45"/>
      <c r="X118" s="45"/>
      <c r="Y118" s="77"/>
      <c r="Z118" s="77"/>
      <c r="AA118" s="46"/>
    </row>
    <row r="119" spans="1:31">
      <c r="A119" s="18"/>
      <c r="B119" s="175"/>
      <c r="C119" s="12"/>
      <c r="D119" s="132"/>
      <c r="E119" s="184"/>
      <c r="F119" s="45"/>
      <c r="G119" s="135"/>
      <c r="H119" s="185"/>
      <c r="I119" s="45"/>
      <c r="J119" s="135"/>
      <c r="K119" s="185"/>
      <c r="L119" s="45"/>
      <c r="M119" s="17"/>
      <c r="N119" s="54"/>
      <c r="O119" s="54"/>
      <c r="P119" s="134"/>
      <c r="Q119" s="45"/>
    </row>
    <row r="120" spans="1:31" s="8" customFormat="1">
      <c r="A120" s="18"/>
      <c r="B120" s="175"/>
      <c r="C120" s="12"/>
      <c r="D120" s="132"/>
      <c r="E120" s="184"/>
      <c r="F120" s="45"/>
      <c r="G120" s="135"/>
      <c r="H120" s="185"/>
      <c r="I120" s="45"/>
      <c r="J120" s="133"/>
      <c r="K120" s="193"/>
      <c r="L120" s="134"/>
      <c r="M120" s="131"/>
      <c r="N120" s="136"/>
      <c r="O120" s="136"/>
      <c r="P120" s="134"/>
      <c r="Q120" s="45"/>
      <c r="R120" s="54"/>
      <c r="S120" s="54"/>
      <c r="T120" s="45"/>
      <c r="U120" s="45"/>
      <c r="V120" s="45"/>
      <c r="W120" s="45"/>
      <c r="X120" s="45"/>
      <c r="Y120" s="77"/>
      <c r="Z120" s="77"/>
    </row>
    <row r="121" spans="1:31" s="8" customFormat="1">
      <c r="A121" s="18"/>
      <c r="B121" s="175"/>
      <c r="C121" s="12"/>
      <c r="D121" s="132"/>
      <c r="E121" s="184"/>
      <c r="F121" s="45"/>
      <c r="G121" s="135"/>
      <c r="H121" s="185"/>
      <c r="I121" s="45"/>
      <c r="J121" s="135"/>
      <c r="K121" s="185"/>
      <c r="L121" s="45"/>
      <c r="M121" s="17"/>
      <c r="N121" s="54"/>
      <c r="O121" s="54"/>
      <c r="P121" s="134"/>
      <c r="Q121" s="45"/>
      <c r="R121" s="54"/>
      <c r="S121" s="54"/>
      <c r="T121" s="45"/>
      <c r="U121" s="45"/>
      <c r="V121" s="45"/>
      <c r="W121" s="45"/>
      <c r="X121" s="45"/>
      <c r="Y121" s="77"/>
      <c r="Z121" s="77"/>
    </row>
    <row r="122" spans="1:31">
      <c r="A122" s="18"/>
      <c r="B122" s="175"/>
      <c r="C122" s="12"/>
      <c r="D122" s="132"/>
      <c r="E122" s="184"/>
      <c r="F122" s="45"/>
      <c r="G122" s="133"/>
      <c r="H122" s="193"/>
      <c r="I122" s="134"/>
      <c r="J122" s="135"/>
      <c r="K122" s="185"/>
      <c r="L122" s="45"/>
      <c r="M122" s="17"/>
      <c r="N122" s="54"/>
      <c r="O122" s="54"/>
      <c r="P122" s="134"/>
      <c r="Q122" s="45"/>
    </row>
    <row r="123" spans="1:31">
      <c r="A123" s="18"/>
      <c r="B123" s="175"/>
      <c r="C123" s="12"/>
      <c r="D123" s="132"/>
      <c r="E123" s="184"/>
      <c r="F123" s="45"/>
      <c r="G123" s="133"/>
      <c r="H123" s="193"/>
      <c r="I123" s="134"/>
      <c r="J123" s="135"/>
      <c r="K123" s="185"/>
      <c r="L123" s="45"/>
      <c r="M123" s="17"/>
      <c r="N123" s="54"/>
      <c r="O123" s="54"/>
      <c r="P123" s="134"/>
      <c r="Q123" s="45"/>
    </row>
    <row r="124" spans="1:31">
      <c r="A124" s="18"/>
      <c r="B124" s="175"/>
      <c r="C124" s="12"/>
      <c r="D124" s="132"/>
      <c r="E124" s="184"/>
      <c r="F124" s="45"/>
      <c r="G124" s="135"/>
      <c r="H124" s="185"/>
      <c r="I124" s="45"/>
      <c r="J124" s="133"/>
      <c r="K124" s="193"/>
      <c r="L124" s="134"/>
      <c r="M124" s="131"/>
      <c r="N124" s="136"/>
      <c r="O124" s="136"/>
      <c r="P124" s="134"/>
      <c r="Q124" s="45"/>
    </row>
    <row r="125" spans="1:31">
      <c r="A125" s="18"/>
      <c r="B125" s="176"/>
      <c r="C125" s="12"/>
      <c r="D125" s="132"/>
      <c r="E125" s="184"/>
      <c r="F125" s="45"/>
      <c r="G125" s="135"/>
      <c r="H125" s="185"/>
      <c r="I125" s="45"/>
      <c r="J125" s="135"/>
      <c r="K125" s="185"/>
      <c r="L125" s="45"/>
      <c r="M125" s="17"/>
      <c r="N125" s="54"/>
      <c r="O125" s="54"/>
      <c r="P125" s="134"/>
      <c r="Q125" s="45"/>
    </row>
    <row r="126" spans="1:31">
      <c r="A126" s="18"/>
      <c r="B126" s="175"/>
      <c r="C126" s="12"/>
      <c r="D126" s="132"/>
      <c r="E126" s="184"/>
      <c r="F126" s="45"/>
      <c r="G126" s="135"/>
      <c r="H126" s="185"/>
      <c r="I126" s="45"/>
      <c r="J126" s="135"/>
      <c r="K126" s="185"/>
      <c r="L126" s="45"/>
      <c r="M126" s="17"/>
      <c r="N126" s="54"/>
      <c r="O126" s="54"/>
      <c r="P126" s="134"/>
      <c r="Q126" s="45"/>
    </row>
    <row r="127" spans="1:31">
      <c r="A127" s="18"/>
      <c r="B127" s="176"/>
      <c r="C127" s="12"/>
      <c r="D127" s="132"/>
      <c r="E127" s="184"/>
      <c r="F127" s="45"/>
      <c r="G127" s="135"/>
      <c r="H127" s="185"/>
      <c r="I127" s="45"/>
      <c r="J127" s="135"/>
      <c r="K127" s="185"/>
      <c r="L127" s="45"/>
      <c r="M127" s="17"/>
      <c r="N127" s="54"/>
      <c r="O127" s="54"/>
      <c r="P127" s="134"/>
      <c r="Q127" s="45"/>
    </row>
    <row r="128" spans="1:31">
      <c r="A128" s="18"/>
      <c r="B128" s="176"/>
      <c r="C128" s="12"/>
      <c r="D128" s="132"/>
      <c r="E128" s="184"/>
      <c r="F128" s="45"/>
      <c r="G128" s="135"/>
      <c r="H128" s="185"/>
      <c r="I128" s="45"/>
      <c r="J128" s="135"/>
      <c r="K128" s="185"/>
      <c r="L128" s="45"/>
      <c r="M128" s="17"/>
      <c r="N128" s="54"/>
      <c r="O128" s="54"/>
      <c r="P128" s="134"/>
      <c r="Q128" s="45"/>
    </row>
    <row r="129" spans="1:30">
      <c r="A129" s="18"/>
      <c r="B129" s="175"/>
      <c r="C129" s="12"/>
      <c r="D129" s="132"/>
      <c r="E129" s="184"/>
      <c r="F129" s="45"/>
      <c r="G129" s="135"/>
      <c r="H129" s="185"/>
      <c r="I129" s="45"/>
      <c r="J129" s="135"/>
      <c r="K129" s="185"/>
      <c r="L129" s="45"/>
      <c r="M129" s="17"/>
      <c r="N129" s="54"/>
      <c r="O129" s="54"/>
      <c r="P129" s="134"/>
      <c r="Q129" s="45"/>
    </row>
    <row r="130" spans="1:30">
      <c r="A130" s="18"/>
      <c r="B130" s="176"/>
      <c r="C130" s="12"/>
      <c r="D130" s="132"/>
      <c r="E130" s="184"/>
      <c r="F130" s="45"/>
      <c r="G130" s="135"/>
      <c r="H130" s="185"/>
      <c r="I130" s="45"/>
      <c r="J130" s="133"/>
      <c r="K130" s="193"/>
      <c r="L130" s="134"/>
      <c r="M130" s="131"/>
      <c r="N130" s="136"/>
      <c r="O130" s="136"/>
      <c r="P130" s="134"/>
      <c r="Q130" s="45"/>
    </row>
    <row r="131" spans="1:30">
      <c r="A131" s="18"/>
      <c r="B131" s="176"/>
      <c r="C131" s="12"/>
      <c r="D131" s="132"/>
      <c r="E131" s="184"/>
      <c r="F131" s="45"/>
      <c r="G131" s="135"/>
      <c r="H131" s="185"/>
      <c r="I131" s="45"/>
      <c r="J131" s="133"/>
      <c r="K131" s="193"/>
      <c r="L131" s="134"/>
      <c r="M131" s="131"/>
      <c r="N131" s="136"/>
      <c r="O131" s="136"/>
      <c r="P131" s="134"/>
      <c r="Q131" s="45"/>
    </row>
    <row r="132" spans="1:30">
      <c r="A132" s="18"/>
      <c r="B132" s="175"/>
      <c r="C132" s="12"/>
      <c r="D132" s="132"/>
      <c r="E132" s="184"/>
      <c r="F132" s="45"/>
      <c r="G132" s="135"/>
      <c r="H132" s="185"/>
      <c r="I132" s="45"/>
      <c r="J132" s="135"/>
      <c r="K132" s="185"/>
      <c r="L132" s="45"/>
      <c r="M132" s="17"/>
      <c r="N132" s="54"/>
      <c r="O132" s="54"/>
      <c r="P132" s="134"/>
      <c r="Q132" s="45"/>
    </row>
    <row r="133" spans="1:30">
      <c r="A133" s="139"/>
      <c r="B133" s="175"/>
      <c r="C133" s="17"/>
      <c r="D133" s="135"/>
      <c r="E133" s="185"/>
      <c r="F133" s="45"/>
      <c r="G133" s="135"/>
      <c r="H133" s="185"/>
      <c r="I133" s="45"/>
      <c r="J133" s="135"/>
      <c r="K133" s="185"/>
      <c r="L133" s="45"/>
      <c r="M133" s="17"/>
      <c r="N133" s="54"/>
      <c r="O133" s="54"/>
      <c r="P133" s="134"/>
      <c r="Q133" s="45"/>
    </row>
    <row r="134" spans="1:30">
      <c r="A134" s="139"/>
      <c r="B134" s="175"/>
      <c r="C134" s="17"/>
      <c r="D134" s="135"/>
      <c r="E134" s="185"/>
      <c r="F134" s="45"/>
      <c r="G134" s="135"/>
      <c r="H134" s="185"/>
      <c r="I134" s="45"/>
      <c r="J134" s="135"/>
      <c r="K134" s="185"/>
      <c r="L134" s="45"/>
      <c r="M134" s="17"/>
      <c r="N134" s="54"/>
      <c r="O134" s="54"/>
      <c r="P134" s="134"/>
      <c r="Q134" s="45"/>
    </row>
    <row r="135" spans="1:30">
      <c r="A135" s="139"/>
      <c r="B135" s="175"/>
      <c r="C135" s="17"/>
      <c r="D135" s="135"/>
      <c r="E135" s="185"/>
      <c r="F135" s="45"/>
      <c r="G135" s="135"/>
      <c r="H135" s="185"/>
      <c r="I135" s="45"/>
      <c r="J135" s="135"/>
      <c r="K135" s="185"/>
      <c r="L135" s="45"/>
      <c r="M135" s="17"/>
      <c r="N135" s="54"/>
      <c r="O135" s="54"/>
      <c r="P135" s="134"/>
      <c r="Q135" s="45"/>
    </row>
    <row r="136" spans="1:30">
      <c r="A136" s="139"/>
      <c r="B136" s="175"/>
      <c r="C136" s="17"/>
      <c r="D136" s="135"/>
      <c r="E136" s="185"/>
      <c r="F136" s="45"/>
      <c r="G136" s="135"/>
      <c r="H136" s="185"/>
      <c r="I136" s="45"/>
      <c r="J136" s="135"/>
      <c r="K136" s="185"/>
      <c r="L136" s="45"/>
      <c r="M136" s="17"/>
      <c r="N136" s="54"/>
      <c r="O136" s="54"/>
      <c r="P136" s="134"/>
      <c r="Q136" s="45"/>
      <c r="AD136" s="7"/>
    </row>
    <row r="137" spans="1:30">
      <c r="A137" s="139"/>
      <c r="B137" s="175"/>
      <c r="C137" s="17"/>
      <c r="D137" s="135"/>
      <c r="E137" s="185"/>
      <c r="F137" s="45"/>
      <c r="G137" s="135"/>
      <c r="H137" s="185"/>
      <c r="I137" s="45"/>
      <c r="J137" s="135"/>
      <c r="K137" s="185"/>
      <c r="L137" s="45"/>
      <c r="M137" s="17"/>
      <c r="N137" s="54"/>
      <c r="O137" s="54"/>
      <c r="P137" s="134"/>
      <c r="Q137" s="45"/>
      <c r="AD137" s="7"/>
    </row>
    <row r="138" spans="1:30">
      <c r="A138" s="139"/>
      <c r="B138" s="175"/>
      <c r="C138" s="17"/>
      <c r="D138" s="135"/>
      <c r="E138" s="185"/>
      <c r="F138" s="45"/>
      <c r="G138" s="135"/>
      <c r="H138" s="185"/>
      <c r="I138" s="45"/>
      <c r="J138" s="135"/>
      <c r="K138" s="185"/>
      <c r="L138" s="45"/>
      <c r="M138" s="17"/>
      <c r="N138" s="54"/>
      <c r="O138" s="54"/>
      <c r="P138" s="134"/>
      <c r="Q138" s="45"/>
      <c r="AB138" s="7"/>
      <c r="AC138" s="7"/>
      <c r="AD138" s="7"/>
    </row>
    <row r="139" spans="1:30">
      <c r="A139" s="139"/>
      <c r="B139" s="175"/>
      <c r="C139" s="17"/>
      <c r="D139" s="135"/>
      <c r="E139" s="185"/>
      <c r="F139" s="45"/>
      <c r="G139" s="135"/>
      <c r="H139" s="185"/>
      <c r="I139" s="45"/>
      <c r="J139" s="135"/>
      <c r="K139" s="185"/>
      <c r="L139" s="45"/>
      <c r="M139" s="17"/>
      <c r="N139" s="54"/>
      <c r="O139" s="54"/>
      <c r="P139" s="134"/>
      <c r="Q139" s="45"/>
    </row>
    <row r="140" spans="1:30">
      <c r="A140" s="139"/>
      <c r="B140" s="175"/>
      <c r="C140" s="17"/>
      <c r="D140" s="135"/>
      <c r="E140" s="185"/>
      <c r="F140" s="45"/>
      <c r="G140" s="135"/>
      <c r="H140" s="185"/>
      <c r="I140" s="45"/>
      <c r="J140" s="135"/>
      <c r="K140" s="185"/>
      <c r="L140" s="45"/>
      <c r="M140" s="17"/>
      <c r="N140" s="54"/>
      <c r="O140" s="54"/>
      <c r="P140" s="134"/>
      <c r="Q140" s="45"/>
    </row>
    <row r="141" spans="1:30">
      <c r="A141" s="139"/>
      <c r="B141" s="175"/>
      <c r="C141" s="17"/>
      <c r="D141" s="135"/>
      <c r="E141" s="185"/>
      <c r="F141" s="45"/>
      <c r="G141" s="135"/>
      <c r="H141" s="185"/>
      <c r="I141" s="45"/>
      <c r="J141" s="135"/>
      <c r="K141" s="185"/>
      <c r="L141" s="45"/>
      <c r="M141" s="17"/>
      <c r="N141" s="54"/>
      <c r="O141" s="54"/>
      <c r="P141" s="134"/>
      <c r="Q141" s="45"/>
    </row>
    <row r="142" spans="1:30">
      <c r="A142" s="139"/>
      <c r="B142" s="175"/>
      <c r="C142" s="17"/>
      <c r="D142" s="135"/>
      <c r="E142" s="185"/>
      <c r="F142" s="45"/>
      <c r="G142" s="135"/>
      <c r="H142" s="185"/>
      <c r="I142" s="45"/>
      <c r="J142" s="135"/>
      <c r="K142" s="185"/>
      <c r="L142" s="45"/>
      <c r="M142" s="17"/>
      <c r="N142" s="54"/>
      <c r="O142" s="54"/>
      <c r="P142" s="134"/>
      <c r="Q142" s="45"/>
    </row>
    <row r="143" spans="1:30">
      <c r="A143" s="139"/>
      <c r="B143" s="175"/>
      <c r="C143" s="17"/>
      <c r="D143" s="135"/>
      <c r="E143" s="185"/>
      <c r="F143" s="45"/>
      <c r="G143" s="135"/>
      <c r="H143" s="185"/>
      <c r="I143" s="45"/>
      <c r="J143" s="135"/>
      <c r="K143" s="185"/>
      <c r="L143" s="45"/>
      <c r="M143" s="17"/>
      <c r="N143" s="54"/>
      <c r="O143" s="54"/>
      <c r="P143" s="134"/>
      <c r="Q143" s="45"/>
    </row>
    <row r="144" spans="1:30">
      <c r="A144" s="139"/>
      <c r="B144" s="175"/>
      <c r="C144" s="17"/>
      <c r="D144" s="135"/>
      <c r="E144" s="185"/>
      <c r="F144" s="45"/>
      <c r="G144" s="135"/>
      <c r="H144" s="185"/>
      <c r="I144" s="45"/>
      <c r="J144" s="135"/>
      <c r="K144" s="185"/>
      <c r="L144" s="45"/>
      <c r="M144" s="17"/>
      <c r="N144" s="54"/>
      <c r="O144" s="54"/>
      <c r="P144" s="134"/>
      <c r="Q144" s="45"/>
    </row>
    <row r="145" spans="1:17">
      <c r="A145" s="139"/>
      <c r="B145" s="175"/>
      <c r="C145" s="17"/>
      <c r="D145" s="135"/>
      <c r="E145" s="185"/>
      <c r="F145" s="45"/>
      <c r="G145" s="135"/>
      <c r="H145" s="185"/>
      <c r="I145" s="45"/>
      <c r="J145" s="135"/>
      <c r="K145" s="185"/>
      <c r="L145" s="45"/>
      <c r="M145" s="17"/>
      <c r="N145" s="54"/>
      <c r="O145" s="54"/>
      <c r="P145" s="134"/>
      <c r="Q145" s="45"/>
    </row>
    <row r="146" spans="1:17">
      <c r="A146" s="139"/>
      <c r="B146" s="175"/>
      <c r="C146" s="17"/>
      <c r="D146" s="135"/>
      <c r="E146" s="185"/>
      <c r="F146" s="45"/>
      <c r="G146" s="135"/>
      <c r="H146" s="185"/>
      <c r="I146" s="45"/>
      <c r="J146" s="135"/>
      <c r="K146" s="185"/>
      <c r="L146" s="45"/>
      <c r="M146" s="17"/>
      <c r="N146" s="54"/>
      <c r="O146" s="54"/>
      <c r="P146" s="134"/>
      <c r="Q146" s="45"/>
    </row>
    <row r="147" spans="1:17">
      <c r="A147" s="18"/>
      <c r="B147" s="175"/>
      <c r="C147" s="17"/>
      <c r="D147" s="135"/>
      <c r="E147" s="185"/>
      <c r="F147" s="45"/>
      <c r="G147" s="135"/>
      <c r="H147" s="185"/>
      <c r="I147" s="45"/>
      <c r="J147" s="135"/>
      <c r="K147" s="185"/>
      <c r="L147" s="45"/>
      <c r="M147" s="17"/>
      <c r="N147" s="54"/>
      <c r="O147" s="54"/>
      <c r="P147" s="45"/>
      <c r="Q147" s="45"/>
    </row>
    <row r="148" spans="1:17">
      <c r="A148" s="18"/>
      <c r="B148" s="175"/>
      <c r="C148" s="17"/>
      <c r="D148" s="135"/>
      <c r="E148" s="185"/>
      <c r="F148" s="45"/>
      <c r="G148" s="135"/>
      <c r="H148" s="185"/>
      <c r="I148" s="45"/>
      <c r="J148" s="135"/>
      <c r="K148" s="185"/>
      <c r="L148" s="45"/>
      <c r="M148" s="17"/>
      <c r="N148" s="54"/>
      <c r="O148" s="54"/>
      <c r="P148" s="45"/>
      <c r="Q148" s="45"/>
    </row>
    <row r="149" spans="1:17">
      <c r="A149" s="18"/>
      <c r="B149" s="175"/>
      <c r="C149" s="17"/>
      <c r="D149" s="135"/>
      <c r="E149" s="185"/>
      <c r="F149" s="45"/>
      <c r="G149" s="135"/>
      <c r="H149" s="185"/>
      <c r="I149" s="45"/>
      <c r="J149" s="135"/>
      <c r="K149" s="185"/>
      <c r="L149" s="45"/>
      <c r="M149" s="17"/>
      <c r="N149" s="54"/>
      <c r="O149" s="54"/>
      <c r="P149" s="45"/>
      <c r="Q149" s="45"/>
    </row>
    <row r="150" spans="1:17">
      <c r="A150" s="18"/>
      <c r="B150" s="175"/>
      <c r="C150" s="17"/>
      <c r="D150" s="135"/>
      <c r="E150" s="185"/>
      <c r="F150" s="45"/>
      <c r="G150" s="135"/>
      <c r="H150" s="185"/>
      <c r="I150" s="45"/>
      <c r="J150" s="135"/>
      <c r="K150" s="185"/>
      <c r="L150" s="45"/>
      <c r="M150" s="17"/>
      <c r="N150" s="54"/>
      <c r="O150" s="54"/>
      <c r="P150" s="45"/>
      <c r="Q150" s="45"/>
    </row>
    <row r="151" spans="1:17">
      <c r="A151" s="18"/>
      <c r="B151" s="175"/>
      <c r="C151" s="17"/>
      <c r="D151" s="135"/>
      <c r="E151" s="185"/>
      <c r="F151" s="45"/>
      <c r="G151" s="135"/>
      <c r="H151" s="185"/>
      <c r="I151" s="45"/>
      <c r="J151" s="135"/>
      <c r="K151" s="185"/>
      <c r="L151" s="45"/>
      <c r="M151" s="17"/>
      <c r="N151" s="54"/>
      <c r="O151" s="54"/>
      <c r="P151" s="45"/>
      <c r="Q151" s="45"/>
    </row>
    <row r="152" spans="1:17">
      <c r="A152" s="18"/>
      <c r="B152" s="175"/>
      <c r="C152" s="17"/>
      <c r="D152" s="135"/>
      <c r="E152" s="185"/>
      <c r="F152" s="45"/>
      <c r="G152" s="135"/>
      <c r="H152" s="185"/>
      <c r="I152" s="45"/>
      <c r="J152" s="135"/>
      <c r="K152" s="185"/>
      <c r="L152" s="45"/>
      <c r="M152" s="17"/>
      <c r="N152" s="54"/>
      <c r="O152" s="54"/>
      <c r="P152" s="45"/>
      <c r="Q152" s="45"/>
    </row>
    <row r="153" spans="1:17">
      <c r="A153" s="18"/>
      <c r="B153" s="175"/>
      <c r="C153" s="17"/>
      <c r="D153" s="135"/>
      <c r="E153" s="185"/>
      <c r="F153" s="45"/>
      <c r="G153" s="135"/>
      <c r="H153" s="185"/>
      <c r="I153" s="45"/>
      <c r="J153" s="135"/>
      <c r="K153" s="185"/>
      <c r="L153" s="45"/>
      <c r="M153" s="17"/>
      <c r="N153" s="54"/>
      <c r="O153" s="54"/>
      <c r="P153" s="45"/>
      <c r="Q153" s="45"/>
    </row>
    <row r="154" spans="1:17">
      <c r="A154" s="18"/>
      <c r="B154" s="175"/>
      <c r="C154" s="17"/>
      <c r="D154" s="135"/>
      <c r="E154" s="185"/>
      <c r="F154" s="45"/>
      <c r="G154" s="135"/>
      <c r="H154" s="185"/>
      <c r="I154" s="45"/>
      <c r="J154" s="135"/>
      <c r="K154" s="185"/>
      <c r="L154" s="45"/>
      <c r="M154" s="17"/>
      <c r="N154" s="54"/>
      <c r="O154" s="54"/>
      <c r="P154" s="45"/>
      <c r="Q154" s="45"/>
    </row>
  </sheetData>
  <sortState ref="A8:Q62">
    <sortCondition ref="D8:D62"/>
    <sortCondition ref="E8:E62"/>
  </sortState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topLeftCell="B1" workbookViewId="0">
      <selection activeCell="Q5" sqref="Q5"/>
    </sheetView>
  </sheetViews>
  <sheetFormatPr defaultColWidth="11" defaultRowHeight="15.75"/>
  <cols>
    <col min="1" max="1" width="4.125" style="41" customWidth="1"/>
    <col min="2" max="15" width="11" style="28"/>
    <col min="16" max="16" width="13.625" style="28" customWidth="1"/>
    <col min="17" max="17" width="11" style="29"/>
    <col min="18" max="18" width="22" style="29" customWidth="1"/>
    <col min="19" max="16384" width="11" style="29"/>
  </cols>
  <sheetData>
    <row r="1" spans="1:23" ht="16.5" thickBot="1">
      <c r="A1" s="168"/>
      <c r="B1" s="63"/>
      <c r="C1" s="63"/>
      <c r="D1" s="42" t="s">
        <v>38</v>
      </c>
      <c r="E1" s="63"/>
      <c r="F1" s="63"/>
      <c r="G1" s="65"/>
      <c r="H1" s="63"/>
      <c r="I1" s="42" t="s">
        <v>39</v>
      </c>
      <c r="J1" s="63"/>
      <c r="K1" s="64"/>
      <c r="L1" s="63"/>
      <c r="M1" s="42"/>
      <c r="N1" s="42" t="s">
        <v>40</v>
      </c>
      <c r="O1" s="63"/>
      <c r="P1" s="64"/>
      <c r="R1" s="61"/>
      <c r="S1" s="61"/>
      <c r="T1" s="32"/>
    </row>
    <row r="2" spans="1:23" s="30" customFormat="1" ht="16.5" thickBot="1">
      <c r="A2" s="66" t="s">
        <v>17</v>
      </c>
      <c r="B2" s="150" t="s">
        <v>41</v>
      </c>
      <c r="C2" s="151" t="s">
        <v>42</v>
      </c>
      <c r="D2" s="151" t="s">
        <v>43</v>
      </c>
      <c r="E2" s="151" t="s">
        <v>44</v>
      </c>
      <c r="F2" s="152" t="s">
        <v>45</v>
      </c>
      <c r="G2" s="153" t="s">
        <v>41</v>
      </c>
      <c r="H2" s="151" t="s">
        <v>42</v>
      </c>
      <c r="I2" s="151" t="s">
        <v>43</v>
      </c>
      <c r="J2" s="151" t="s">
        <v>44</v>
      </c>
      <c r="K2" s="154" t="s">
        <v>45</v>
      </c>
      <c r="L2" s="150" t="s">
        <v>41</v>
      </c>
      <c r="M2" s="151" t="s">
        <v>42</v>
      </c>
      <c r="N2" s="151" t="s">
        <v>43</v>
      </c>
      <c r="O2" s="151" t="s">
        <v>44</v>
      </c>
      <c r="P2" s="154" t="s">
        <v>45</v>
      </c>
      <c r="R2" s="32"/>
      <c r="S2" s="62"/>
      <c r="T2" s="61"/>
    </row>
    <row r="3" spans="1:23">
      <c r="A3" s="158">
        <v>1</v>
      </c>
      <c r="B3" s="155">
        <f>IF(VLOOKUP($A3,'Outbreak dataset'!$A:$F,6)&gt;24*1,1,IF(VLOOKUP($A3,'Outbreak dataset'!$A:$F,6)="",1,0))</f>
        <v>0</v>
      </c>
      <c r="C3" s="155">
        <f>IF(VLOOKUP($A3,'Outbreak dataset'!$A:$F,6)&gt;24*2,1,IF(VLOOKUP($A3,'Outbreak dataset'!$A:$F,6)="",1,0))</f>
        <v>0</v>
      </c>
      <c r="D3" s="155">
        <f>IF(VLOOKUP($A3,'Outbreak dataset'!$A:$F,6)&gt;24*3,1,IF(VLOOKUP($A3,'Outbreak dataset'!$A:$F,6)="",1,0))</f>
        <v>0</v>
      </c>
      <c r="E3" s="155">
        <f>IF(VLOOKUP($A3,'Outbreak dataset'!$A:$F,6)&gt;24*4,1,IF(VLOOKUP($A3,'Outbreak dataset'!$A:$F,6)="",1,0))</f>
        <v>0</v>
      </c>
      <c r="F3" s="155">
        <f>IF(VLOOKUP($A3,'Outbreak dataset'!$A:$F,6)&gt;24*5,1,IF(VLOOKUP($A3,'Outbreak dataset'!$A:$F,6)="",1,0))</f>
        <v>0</v>
      </c>
      <c r="G3" s="155">
        <f>IF(VLOOKUP($A3,'Outbreak dataset'!$A:$L,12)&gt;24*(1-1), IF(VLOOKUP($A3,'Outbreak dataset'!$A:$L,6)&lt;24*(1),1,0),  IF(VLOOKUP($A3,'Outbreak dataset'!$A:$L,6)="",0,0))</f>
        <v>1</v>
      </c>
      <c r="H3" s="155">
        <f>IF(VLOOKUP($A3,'Outbreak dataset'!$A:$L,12)&gt;24*(2-1), IF(VLOOKUP($A3,'Outbreak dataset'!$A:$L,6)&lt;24*(2),1,0),  IF(VLOOKUP($A3,'Outbreak dataset'!$A:$L,6)="",0,0))</f>
        <v>0</v>
      </c>
      <c r="I3" s="155">
        <f>IF(VLOOKUP($A3,'Outbreak dataset'!$A:$L,12)&gt;24*(3-1), IF(VLOOKUP($A3,'Outbreak dataset'!$A:$L,6)&lt;24*(3),1,0),  IF(VLOOKUP($A3,'Outbreak dataset'!$A:$L,6)="",0,0))</f>
        <v>0</v>
      </c>
      <c r="J3" s="155">
        <f>IF(VLOOKUP($A3,'Outbreak dataset'!$A:$L,12)&gt;24*(4-1), IF(VLOOKUP($A3,'Outbreak dataset'!$A:$L,6)&lt;24*(4),1,0),  IF(VLOOKUP($A3,'Outbreak dataset'!$A:$L,6)="",0,0))</f>
        <v>0</v>
      </c>
      <c r="K3" s="155">
        <f>IF(VLOOKUP($A3,'Outbreak dataset'!$A:$L,12)&gt;24*(5-1), IF(VLOOKUP($A3,'Outbreak dataset'!$A:$L,6)&lt;24*(5),1,0),  IF(VLOOKUP($A3,'Outbreak dataset'!$A:$L,6)="",0,0))</f>
        <v>0</v>
      </c>
      <c r="L3" s="156">
        <f>IF(VLOOKUP($A3,'Outbreak dataset'!$A:$L,12)&lt;24*(1-1), IF(VLOOKUP($A3,'Outbreak dataset'!$A:$L,6)="",0,1),0)</f>
        <v>0</v>
      </c>
      <c r="M3" s="156">
        <f>IF(VLOOKUP($A3,'Outbreak dataset'!$A:$L,12)&lt;24*(2-1), IF(VLOOKUP($A3,'Outbreak dataset'!$A:$L,6)="",0,1),0)</f>
        <v>1</v>
      </c>
      <c r="N3" s="156">
        <f>IF(VLOOKUP($A3,'Outbreak dataset'!$A:$L,12)&lt;24*(3-1), IF(VLOOKUP($A3,'Outbreak dataset'!$A:$L,6)="",0,1),0)</f>
        <v>1</v>
      </c>
      <c r="O3" s="156">
        <f>IF(VLOOKUP($A3,'Outbreak dataset'!$A:$L,12)&lt;24*(4-1), IF(VLOOKUP($A3,'Outbreak dataset'!$A:$L,6)="",0,1),0)</f>
        <v>1</v>
      </c>
      <c r="P3" s="156">
        <f>IF(VLOOKUP($A3,'Outbreak dataset'!$A:$L,12)&lt;24*(5-1), IF(VLOOKUP($A3,'Outbreak dataset'!$A:$L,6)="",0,1),0)</f>
        <v>1</v>
      </c>
      <c r="R3" s="31"/>
      <c r="S3" s="31"/>
    </row>
    <row r="4" spans="1:23" ht="16.5" thickBot="1">
      <c r="A4" s="159">
        <f>IF(ISERROR(MATCH(A3+1,'Outbreak dataset'!A:A,0)),"",A3+1)</f>
        <v>2</v>
      </c>
      <c r="B4" s="28">
        <f>IF(VLOOKUP($A4,'Outbreak dataset'!$A:$F,6)&gt;24*1,1,IF(VLOOKUP($A4,'Outbreak dataset'!$A:$F,6)="",1,0))</f>
        <v>0</v>
      </c>
      <c r="C4" s="28">
        <f>IF(VLOOKUP($A4,'Outbreak dataset'!$A:$F,6)&gt;24*2,1,IF(VLOOKUP($A4,'Outbreak dataset'!$A:$F,6)="",1,0))</f>
        <v>0</v>
      </c>
      <c r="D4" s="28">
        <f>IF(VLOOKUP($A4,'Outbreak dataset'!$A:$F,6)&gt;24*3,1,IF(VLOOKUP($A4,'Outbreak dataset'!$A:$F,6)="",1,0))</f>
        <v>0</v>
      </c>
      <c r="E4" s="28">
        <f>IF(VLOOKUP($A4,'Outbreak dataset'!$A:$F,6)&gt;24*4,1,IF(VLOOKUP($A4,'Outbreak dataset'!$A:$F,6)="",1,0))</f>
        <v>0</v>
      </c>
      <c r="F4" s="28">
        <f>IF(VLOOKUP($A4,'Outbreak dataset'!$A:$F,6)&gt;24*5,1,IF(VLOOKUP($A4,'Outbreak dataset'!$A:$F,6)="",1,0))</f>
        <v>0</v>
      </c>
      <c r="G4" s="28">
        <f>IF(VLOOKUP($A4,'Outbreak dataset'!$A:$L,12)&gt;24*(1-1), IF(VLOOKUP($A4,'Outbreak dataset'!$A:$L,6)&lt;24*(1),1,0),  IF(VLOOKUP($A4,'Outbreak dataset'!$A:$L,6)="",0,0))</f>
        <v>1</v>
      </c>
      <c r="H4" s="28">
        <f>IF(VLOOKUP($A4,'Outbreak dataset'!$A:$L,12)&gt;24*(2-1), IF(VLOOKUP($A4,'Outbreak dataset'!$A:$L,6)&lt;24*(2),1,0),  IF(VLOOKUP($A4,'Outbreak dataset'!$A:$L,6)="",0,0))</f>
        <v>0</v>
      </c>
      <c r="I4" s="28">
        <f>IF(VLOOKUP($A4,'Outbreak dataset'!$A:$L,12)&gt;24*(3-1), IF(VLOOKUP($A4,'Outbreak dataset'!$A:$L,6)&lt;24*(3),1,0),  IF(VLOOKUP($A4,'Outbreak dataset'!$A:$L,6)="",0,0))</f>
        <v>0</v>
      </c>
      <c r="J4" s="28">
        <f>IF(VLOOKUP($A4,'Outbreak dataset'!$A:$L,12)&gt;24*(4-1), IF(VLOOKUP($A4,'Outbreak dataset'!$A:$L,6)&lt;24*(4),1,0),  IF(VLOOKUP($A4,'Outbreak dataset'!$A:$L,6)="",0,0))</f>
        <v>0</v>
      </c>
      <c r="K4" s="28">
        <f>IF(VLOOKUP($A4,'Outbreak dataset'!$A:$L,12)&gt;24*(5-1), IF(VLOOKUP($A4,'Outbreak dataset'!$A:$L,6)&lt;24*(5),1,0),  IF(VLOOKUP($A4,'Outbreak dataset'!$A:$L,6)="",0,0))</f>
        <v>0</v>
      </c>
      <c r="L4" s="157">
        <f>IF(VLOOKUP($A4,'Outbreak dataset'!$A:$L,12)&lt;24*(1-1), IF(VLOOKUP($A4,'Outbreak dataset'!$A:$L,6)="",0,1),0)</f>
        <v>0</v>
      </c>
      <c r="M4" s="157">
        <f>IF(VLOOKUP($A4,'Outbreak dataset'!$A:$L,12)&lt;24*(2-1), IF(VLOOKUP($A4,'Outbreak dataset'!$A:$L,6)="",0,1),0)</f>
        <v>1</v>
      </c>
      <c r="N4" s="157">
        <f>IF(VLOOKUP($A4,'Outbreak dataset'!$A:$L,12)&lt;24*(3-1), IF(VLOOKUP($A4,'Outbreak dataset'!$A:$L,6)="",0,1),0)</f>
        <v>1</v>
      </c>
      <c r="O4" s="157">
        <f>IF(VLOOKUP($A4,'Outbreak dataset'!$A:$L,12)&lt;24*(4-1), IF(VLOOKUP($A4,'Outbreak dataset'!$A:$L,6)="",0,1),0)</f>
        <v>1</v>
      </c>
      <c r="P4" s="157">
        <f>IF(VLOOKUP($A4,'Outbreak dataset'!$A:$L,12)&lt;24*(5-1), IF(VLOOKUP($A4,'Outbreak dataset'!$A:$L,6)="",0,1),0)</f>
        <v>1</v>
      </c>
      <c r="R4" s="31"/>
      <c r="S4" s="31"/>
    </row>
    <row r="5" spans="1:23">
      <c r="A5" s="159">
        <f>IF(ISERROR(MATCH(A4+1,'Outbreak dataset'!A:A,0)),"",A4+1)</f>
        <v>3</v>
      </c>
      <c r="B5" s="28">
        <f>IF(VLOOKUP($A5,'Outbreak dataset'!$A:$F,6)&gt;24*1,1,IF(VLOOKUP($A5,'Outbreak dataset'!$A:$F,6)="",1,0))</f>
        <v>0</v>
      </c>
      <c r="C5" s="28">
        <f>IF(VLOOKUP($A5,'Outbreak dataset'!$A:$F,6)&gt;24*2,1,IF(VLOOKUP($A5,'Outbreak dataset'!$A:$F,6)="",1,0))</f>
        <v>0</v>
      </c>
      <c r="D5" s="28">
        <f>IF(VLOOKUP($A5,'Outbreak dataset'!$A:$F,6)&gt;24*3,1,IF(VLOOKUP($A5,'Outbreak dataset'!$A:$F,6)="",1,0))</f>
        <v>0</v>
      </c>
      <c r="E5" s="28">
        <f>IF(VLOOKUP($A5,'Outbreak dataset'!$A:$F,6)&gt;24*4,1,IF(VLOOKUP($A5,'Outbreak dataset'!$A:$F,6)="",1,0))</f>
        <v>0</v>
      </c>
      <c r="F5" s="28">
        <f>IF(VLOOKUP($A5,'Outbreak dataset'!$A:$F,6)&gt;24*5,1,IF(VLOOKUP($A5,'Outbreak dataset'!$A:$F,6)="",1,0))</f>
        <v>0</v>
      </c>
      <c r="G5" s="28">
        <f>IF(VLOOKUP($A5,'Outbreak dataset'!$A:$L,12)&gt;24*(1-1), IF(VLOOKUP($A5,'Outbreak dataset'!$A:$L,6)&lt;24*(1),1,0),  IF(VLOOKUP($A5,'Outbreak dataset'!$A:$L,6)="",0,0))</f>
        <v>1</v>
      </c>
      <c r="H5" s="28">
        <f>IF(VLOOKUP($A5,'Outbreak dataset'!$A:$L,12)&gt;24*(2-1), IF(VLOOKUP($A5,'Outbreak dataset'!$A:$L,6)&lt;24*(2),1,0),  IF(VLOOKUP($A5,'Outbreak dataset'!$A:$L,6)="",0,0))</f>
        <v>0</v>
      </c>
      <c r="I5" s="28">
        <f>IF(VLOOKUP($A5,'Outbreak dataset'!$A:$L,12)&gt;24*(3-1), IF(VLOOKUP($A5,'Outbreak dataset'!$A:$L,6)&lt;24*(3),1,0),  IF(VLOOKUP($A5,'Outbreak dataset'!$A:$L,6)="",0,0))</f>
        <v>0</v>
      </c>
      <c r="J5" s="28">
        <f>IF(VLOOKUP($A5,'Outbreak dataset'!$A:$L,12)&gt;24*(4-1), IF(VLOOKUP($A5,'Outbreak dataset'!$A:$L,6)&lt;24*(4),1,0),  IF(VLOOKUP($A5,'Outbreak dataset'!$A:$L,6)="",0,0))</f>
        <v>0</v>
      </c>
      <c r="K5" s="28">
        <f>IF(VLOOKUP($A5,'Outbreak dataset'!$A:$L,12)&gt;24*(5-1), IF(VLOOKUP($A5,'Outbreak dataset'!$A:$L,6)&lt;24*(5),1,0),  IF(VLOOKUP($A5,'Outbreak dataset'!$A:$L,6)="",0,0))</f>
        <v>0</v>
      </c>
      <c r="L5" s="157">
        <f>IF(VLOOKUP($A5,'Outbreak dataset'!$A:$L,12)&lt;24*(1-1), IF(VLOOKUP($A5,'Outbreak dataset'!$A:$L,6)="",0,1),0)</f>
        <v>0</v>
      </c>
      <c r="M5" s="157">
        <f>IF(VLOOKUP($A5,'Outbreak dataset'!$A:$L,12)&lt;24*(2-1), IF(VLOOKUP($A5,'Outbreak dataset'!$A:$L,6)="",0,1),0)</f>
        <v>1</v>
      </c>
      <c r="N5" s="157">
        <f>IF(VLOOKUP($A5,'Outbreak dataset'!$A:$L,12)&lt;24*(3-1), IF(VLOOKUP($A5,'Outbreak dataset'!$A:$L,6)="",0,1),0)</f>
        <v>1</v>
      </c>
      <c r="O5" s="157">
        <f>IF(VLOOKUP($A5,'Outbreak dataset'!$A:$L,12)&lt;24*(4-1), IF(VLOOKUP($A5,'Outbreak dataset'!$A:$L,6)="",0,1),0)</f>
        <v>1</v>
      </c>
      <c r="P5" s="157">
        <f>IF(VLOOKUP($A5,'Outbreak dataset'!$A:$L,12)&lt;24*(5-1), IF(VLOOKUP($A5,'Outbreak dataset'!$A:$L,6)="",0,1),0)</f>
        <v>1</v>
      </c>
      <c r="R5" s="160"/>
      <c r="S5" s="161" t="s">
        <v>41</v>
      </c>
      <c r="T5" s="161" t="s">
        <v>42</v>
      </c>
      <c r="U5" s="161" t="s">
        <v>43</v>
      </c>
      <c r="V5" s="161" t="s">
        <v>46</v>
      </c>
      <c r="W5" s="162" t="s">
        <v>45</v>
      </c>
    </row>
    <row r="6" spans="1:23">
      <c r="A6" s="159">
        <f>IF(ISERROR(MATCH(A5+1,'Outbreak dataset'!A:A,0)),"",A5+1)</f>
        <v>4</v>
      </c>
      <c r="B6" s="28">
        <f>IF(VLOOKUP($A6,'Outbreak dataset'!$A:$F,6)&gt;24*1,1,IF(VLOOKUP($A6,'Outbreak dataset'!$A:$F,6)="",1,0))</f>
        <v>0</v>
      </c>
      <c r="C6" s="28">
        <f>IF(VLOOKUP($A6,'Outbreak dataset'!$A:$F,6)&gt;24*2,1,IF(VLOOKUP($A6,'Outbreak dataset'!$A:$F,6)="",1,0))</f>
        <v>0</v>
      </c>
      <c r="D6" s="28">
        <f>IF(VLOOKUP($A6,'Outbreak dataset'!$A:$F,6)&gt;24*3,1,IF(VLOOKUP($A6,'Outbreak dataset'!$A:$F,6)="",1,0))</f>
        <v>0</v>
      </c>
      <c r="E6" s="28">
        <f>IF(VLOOKUP($A6,'Outbreak dataset'!$A:$F,6)&gt;24*4,1,IF(VLOOKUP($A6,'Outbreak dataset'!$A:$F,6)="",1,0))</f>
        <v>0</v>
      </c>
      <c r="F6" s="28">
        <f>IF(VLOOKUP($A6,'Outbreak dataset'!$A:$F,6)&gt;24*5,1,IF(VLOOKUP($A6,'Outbreak dataset'!$A:$F,6)="",1,0))</f>
        <v>0</v>
      </c>
      <c r="G6" s="28">
        <f>IF(VLOOKUP($A6,'Outbreak dataset'!$A:$L,12)&gt;24*(1-1), IF(VLOOKUP($A6,'Outbreak dataset'!$A:$L,6)&lt;24*(1),1,0),  IF(VLOOKUP($A6,'Outbreak dataset'!$A:$L,6)="",0,0))</f>
        <v>1</v>
      </c>
      <c r="H6" s="28">
        <f>IF(VLOOKUP($A6,'Outbreak dataset'!$A:$L,12)&gt;24*(2-1), IF(VLOOKUP($A6,'Outbreak dataset'!$A:$L,6)&lt;24*(2),1,0),  IF(VLOOKUP($A6,'Outbreak dataset'!$A:$L,6)="",0,0))</f>
        <v>0</v>
      </c>
      <c r="I6" s="28">
        <f>IF(VLOOKUP($A6,'Outbreak dataset'!$A:$L,12)&gt;24*(3-1), IF(VLOOKUP($A6,'Outbreak dataset'!$A:$L,6)&lt;24*(3),1,0),  IF(VLOOKUP($A6,'Outbreak dataset'!$A:$L,6)="",0,0))</f>
        <v>0</v>
      </c>
      <c r="J6" s="28">
        <f>IF(VLOOKUP($A6,'Outbreak dataset'!$A:$L,12)&gt;24*(4-1), IF(VLOOKUP($A6,'Outbreak dataset'!$A:$L,6)&lt;24*(4),1,0),  IF(VLOOKUP($A6,'Outbreak dataset'!$A:$L,6)="",0,0))</f>
        <v>0</v>
      </c>
      <c r="K6" s="28">
        <f>IF(VLOOKUP($A6,'Outbreak dataset'!$A:$L,12)&gt;24*(5-1), IF(VLOOKUP($A6,'Outbreak dataset'!$A:$L,6)&lt;24*(5),1,0),  IF(VLOOKUP($A6,'Outbreak dataset'!$A:$L,6)="",0,0))</f>
        <v>0</v>
      </c>
      <c r="L6" s="157">
        <f>IF(VLOOKUP($A6,'Outbreak dataset'!$A:$L,12)&lt;24*(1-1), IF(VLOOKUP($A6,'Outbreak dataset'!$A:$L,6)="",0,1),0)</f>
        <v>0</v>
      </c>
      <c r="M6" s="157">
        <f>IF(VLOOKUP($A6,'Outbreak dataset'!$A:$L,12)&lt;24*(2-1), IF(VLOOKUP($A6,'Outbreak dataset'!$A:$L,6)="",0,1),0)</f>
        <v>1</v>
      </c>
      <c r="N6" s="157">
        <f>IF(VLOOKUP($A6,'Outbreak dataset'!$A:$L,12)&lt;24*(3-1), IF(VLOOKUP($A6,'Outbreak dataset'!$A:$L,6)="",0,1),0)</f>
        <v>1</v>
      </c>
      <c r="O6" s="157">
        <f>IF(VLOOKUP($A6,'Outbreak dataset'!$A:$L,12)&lt;24*(4-1), IF(VLOOKUP($A6,'Outbreak dataset'!$A:$L,6)="",0,1),0)</f>
        <v>1</v>
      </c>
      <c r="P6" s="157">
        <f>IF(VLOOKUP($A6,'Outbreak dataset'!$A:$L,12)&lt;24*(5-1), IF(VLOOKUP($A6,'Outbreak dataset'!$A:$L,6)="",0,1),0)</f>
        <v>1</v>
      </c>
      <c r="R6" s="163" t="s">
        <v>38</v>
      </c>
      <c r="S6" s="32">
        <f>SUM(B:B)</f>
        <v>52</v>
      </c>
      <c r="T6" s="32">
        <f t="shared" ref="T6:W6" si="0">SUM(C:C)</f>
        <v>49</v>
      </c>
      <c r="U6" s="32">
        <f t="shared" si="0"/>
        <v>48</v>
      </c>
      <c r="V6" s="32">
        <f t="shared" si="0"/>
        <v>46</v>
      </c>
      <c r="W6" s="164">
        <f t="shared" si="0"/>
        <v>42</v>
      </c>
    </row>
    <row r="7" spans="1:23">
      <c r="A7" s="159">
        <f>IF(ISERROR(MATCH(A6+1,'Outbreak dataset'!A:A,0)),"",A6+1)</f>
        <v>5</v>
      </c>
      <c r="B7" s="28">
        <f>IF(VLOOKUP($A7,'Outbreak dataset'!$A:$F,6)&gt;24*1,1,IF(VLOOKUP($A7,'Outbreak dataset'!$A:$F,6)="",1,0))</f>
        <v>0</v>
      </c>
      <c r="C7" s="28">
        <f>IF(VLOOKUP($A7,'Outbreak dataset'!$A:$F,6)&gt;24*2,1,IF(VLOOKUP($A7,'Outbreak dataset'!$A:$F,6)="",1,0))</f>
        <v>0</v>
      </c>
      <c r="D7" s="28">
        <f>IF(VLOOKUP($A7,'Outbreak dataset'!$A:$F,6)&gt;24*3,1,IF(VLOOKUP($A7,'Outbreak dataset'!$A:$F,6)="",1,0))</f>
        <v>0</v>
      </c>
      <c r="E7" s="28">
        <f>IF(VLOOKUP($A7,'Outbreak dataset'!$A:$F,6)&gt;24*4,1,IF(VLOOKUP($A7,'Outbreak dataset'!$A:$F,6)="",1,0))</f>
        <v>0</v>
      </c>
      <c r="F7" s="28">
        <f>IF(VLOOKUP($A7,'Outbreak dataset'!$A:$F,6)&gt;24*5,1,IF(VLOOKUP($A7,'Outbreak dataset'!$A:$F,6)="",1,0))</f>
        <v>0</v>
      </c>
      <c r="G7" s="28">
        <f>IF(VLOOKUP($A7,'Outbreak dataset'!$A:$L,12)&gt;24*(1-1), IF(VLOOKUP($A7,'Outbreak dataset'!$A:$L,6)&lt;24*(1),1,0),  IF(VLOOKUP($A7,'Outbreak dataset'!$A:$L,6)="",0,0))</f>
        <v>1</v>
      </c>
      <c r="H7" s="28">
        <f>IF(VLOOKUP($A7,'Outbreak dataset'!$A:$L,12)&gt;24*(2-1), IF(VLOOKUP($A7,'Outbreak dataset'!$A:$L,6)&lt;24*(2),1,0),  IF(VLOOKUP($A7,'Outbreak dataset'!$A:$L,6)="",0,0))</f>
        <v>1</v>
      </c>
      <c r="I7" s="28">
        <f>IF(VLOOKUP($A7,'Outbreak dataset'!$A:$L,12)&gt;24*(3-1), IF(VLOOKUP($A7,'Outbreak dataset'!$A:$L,6)&lt;24*(3),1,0),  IF(VLOOKUP($A7,'Outbreak dataset'!$A:$L,6)="",0,0))</f>
        <v>1</v>
      </c>
      <c r="J7" s="28">
        <f>IF(VLOOKUP($A7,'Outbreak dataset'!$A:$L,12)&gt;24*(4-1), IF(VLOOKUP($A7,'Outbreak dataset'!$A:$L,6)&lt;24*(4),1,0),  IF(VLOOKUP($A7,'Outbreak dataset'!$A:$L,6)="",0,0))</f>
        <v>1</v>
      </c>
      <c r="K7" s="28">
        <f>IF(VLOOKUP($A7,'Outbreak dataset'!$A:$L,12)&gt;24*(5-1), IF(VLOOKUP($A7,'Outbreak dataset'!$A:$L,6)&lt;24*(5),1,0),  IF(VLOOKUP($A7,'Outbreak dataset'!$A:$L,6)="",0,0))</f>
        <v>1</v>
      </c>
      <c r="L7" s="157">
        <f>IF(VLOOKUP($A7,'Outbreak dataset'!$A:$L,12)&lt;24*(1-1), IF(VLOOKUP($A7,'Outbreak dataset'!$A:$L,6)="",0,1),0)</f>
        <v>0</v>
      </c>
      <c r="M7" s="157">
        <f>IF(VLOOKUP($A7,'Outbreak dataset'!$A:$L,12)&lt;24*(2-1), IF(VLOOKUP($A7,'Outbreak dataset'!$A:$L,6)="",0,1),0)</f>
        <v>0</v>
      </c>
      <c r="N7" s="157">
        <f>IF(VLOOKUP($A7,'Outbreak dataset'!$A:$L,12)&lt;24*(3-1), IF(VLOOKUP($A7,'Outbreak dataset'!$A:$L,6)="",0,1),0)</f>
        <v>0</v>
      </c>
      <c r="O7" s="157">
        <f>IF(VLOOKUP($A7,'Outbreak dataset'!$A:$L,12)&lt;24*(4-1), IF(VLOOKUP($A7,'Outbreak dataset'!$A:$L,6)="",0,1),0)</f>
        <v>0</v>
      </c>
      <c r="P7" s="157">
        <f>IF(VLOOKUP($A7,'Outbreak dataset'!$A:$L,12)&lt;24*(5-1), IF(VLOOKUP($A7,'Outbreak dataset'!$A:$L,6)="",0,1),0)</f>
        <v>0</v>
      </c>
      <c r="R7" s="163" t="s">
        <v>47</v>
      </c>
      <c r="S7" s="32">
        <f>SUM(G:G)</f>
        <v>8</v>
      </c>
      <c r="T7" s="32">
        <f t="shared" ref="T7:W7" si="1">SUM(H:H)</f>
        <v>7</v>
      </c>
      <c r="U7" s="32">
        <f t="shared" si="1"/>
        <v>6</v>
      </c>
      <c r="V7" s="32">
        <f t="shared" si="1"/>
        <v>7</v>
      </c>
      <c r="W7" s="164">
        <f t="shared" si="1"/>
        <v>10</v>
      </c>
    </row>
    <row r="8" spans="1:23" ht="16.5" thickBot="1">
      <c r="A8" s="159">
        <f>IF(ISERROR(MATCH(A7+1,'Outbreak dataset'!A:A,0)),"",A7+1)</f>
        <v>6</v>
      </c>
      <c r="B8" s="28">
        <f>IF(VLOOKUP($A8,'Outbreak dataset'!$A:$F,6)&gt;24*1,1,IF(VLOOKUP($A8,'Outbreak dataset'!$A:$F,6)="",1,0))</f>
        <v>0</v>
      </c>
      <c r="C8" s="28">
        <f>IF(VLOOKUP($A8,'Outbreak dataset'!$A:$F,6)&gt;24*2,1,IF(VLOOKUP($A8,'Outbreak dataset'!$A:$F,6)="",1,0))</f>
        <v>0</v>
      </c>
      <c r="D8" s="28">
        <f>IF(VLOOKUP($A8,'Outbreak dataset'!$A:$F,6)&gt;24*3,1,IF(VLOOKUP($A8,'Outbreak dataset'!$A:$F,6)="",1,0))</f>
        <v>0</v>
      </c>
      <c r="E8" s="28">
        <f>IF(VLOOKUP($A8,'Outbreak dataset'!$A:$F,6)&gt;24*4,1,IF(VLOOKUP($A8,'Outbreak dataset'!$A:$F,6)="",1,0))</f>
        <v>0</v>
      </c>
      <c r="F8" s="28">
        <f>IF(VLOOKUP($A8,'Outbreak dataset'!$A:$F,6)&gt;24*5,1,IF(VLOOKUP($A8,'Outbreak dataset'!$A:$F,6)="",1,0))</f>
        <v>0</v>
      </c>
      <c r="G8" s="28">
        <f>IF(VLOOKUP($A8,'Outbreak dataset'!$A:$L,12)&gt;24*(1-1), IF(VLOOKUP($A8,'Outbreak dataset'!$A:$L,6)&lt;24*(1),1,0),  IF(VLOOKUP($A8,'Outbreak dataset'!$A:$L,6)="",0,0))</f>
        <v>1</v>
      </c>
      <c r="H8" s="28">
        <f>IF(VLOOKUP($A8,'Outbreak dataset'!$A:$L,12)&gt;24*(2-1), IF(VLOOKUP($A8,'Outbreak dataset'!$A:$L,6)&lt;24*(2),1,0),  IF(VLOOKUP($A8,'Outbreak dataset'!$A:$L,6)="",0,0))</f>
        <v>1</v>
      </c>
      <c r="I8" s="28">
        <f>IF(VLOOKUP($A8,'Outbreak dataset'!$A:$L,12)&gt;24*(3-1), IF(VLOOKUP($A8,'Outbreak dataset'!$A:$L,6)&lt;24*(3),1,0),  IF(VLOOKUP($A8,'Outbreak dataset'!$A:$L,6)="",0,0))</f>
        <v>0</v>
      </c>
      <c r="J8" s="28">
        <f>IF(VLOOKUP($A8,'Outbreak dataset'!$A:$L,12)&gt;24*(4-1), IF(VLOOKUP($A8,'Outbreak dataset'!$A:$L,6)&lt;24*(4),1,0),  IF(VLOOKUP($A8,'Outbreak dataset'!$A:$L,6)="",0,0))</f>
        <v>0</v>
      </c>
      <c r="K8" s="28">
        <f>IF(VLOOKUP($A8,'Outbreak dataset'!$A:$L,12)&gt;24*(5-1), IF(VLOOKUP($A8,'Outbreak dataset'!$A:$L,6)&lt;24*(5),1,0),  IF(VLOOKUP($A8,'Outbreak dataset'!$A:$L,6)="",0,0))</f>
        <v>0</v>
      </c>
      <c r="L8" s="157">
        <f>IF(VLOOKUP($A8,'Outbreak dataset'!$A:$L,12)&lt;24*(1-1), IF(VLOOKUP($A8,'Outbreak dataset'!$A:$L,6)="",0,1),0)</f>
        <v>0</v>
      </c>
      <c r="M8" s="157">
        <f>IF(VLOOKUP($A8,'Outbreak dataset'!$A:$L,12)&lt;24*(2-1), IF(VLOOKUP($A8,'Outbreak dataset'!$A:$L,6)="",0,1),0)</f>
        <v>0</v>
      </c>
      <c r="N8" s="157">
        <f>IF(VLOOKUP($A8,'Outbreak dataset'!$A:$L,12)&lt;24*(3-1), IF(VLOOKUP($A8,'Outbreak dataset'!$A:$L,6)="",0,1),0)</f>
        <v>1</v>
      </c>
      <c r="O8" s="157">
        <f>IF(VLOOKUP($A8,'Outbreak dataset'!$A:$L,12)&lt;24*(4-1), IF(VLOOKUP($A8,'Outbreak dataset'!$A:$L,6)="",0,1),0)</f>
        <v>1</v>
      </c>
      <c r="P8" s="157">
        <f>IF(VLOOKUP($A8,'Outbreak dataset'!$A:$L,12)&lt;24*(5-1), IF(VLOOKUP($A8,'Outbreak dataset'!$A:$L,6)="",0,1),0)</f>
        <v>1</v>
      </c>
      <c r="R8" s="165" t="s">
        <v>40</v>
      </c>
      <c r="S8" s="166">
        <f>SUM(L:L)</f>
        <v>0</v>
      </c>
      <c r="T8" s="166">
        <f t="shared" ref="T8:W8" si="2">SUM(M:M)</f>
        <v>4</v>
      </c>
      <c r="U8" s="166">
        <f t="shared" si="2"/>
        <v>6</v>
      </c>
      <c r="V8" s="166">
        <f t="shared" si="2"/>
        <v>7</v>
      </c>
      <c r="W8" s="167">
        <f t="shared" si="2"/>
        <v>8</v>
      </c>
    </row>
    <row r="9" spans="1:23">
      <c r="A9" s="159">
        <f>IF(ISERROR(MATCH(A8+1,'Outbreak dataset'!A:A,0)),"",A8+1)</f>
        <v>7</v>
      </c>
      <c r="B9" s="28">
        <f>IF(VLOOKUP($A9,'Outbreak dataset'!$A:$F,6)&gt;24*1,1,IF(VLOOKUP($A9,'Outbreak dataset'!$A:$F,6)="",1,0))</f>
        <v>0</v>
      </c>
      <c r="C9" s="28">
        <f>IF(VLOOKUP($A9,'Outbreak dataset'!$A:$F,6)&gt;24*2,1,IF(VLOOKUP($A9,'Outbreak dataset'!$A:$F,6)="",1,0))</f>
        <v>0</v>
      </c>
      <c r="D9" s="28">
        <f>IF(VLOOKUP($A9,'Outbreak dataset'!$A:$F,6)&gt;24*3,1,IF(VLOOKUP($A9,'Outbreak dataset'!$A:$F,6)="",1,0))</f>
        <v>0</v>
      </c>
      <c r="E9" s="28">
        <f>IF(VLOOKUP($A9,'Outbreak dataset'!$A:$F,6)&gt;24*4,1,IF(VLOOKUP($A9,'Outbreak dataset'!$A:$F,6)="",1,0))</f>
        <v>0</v>
      </c>
      <c r="F9" s="28">
        <f>IF(VLOOKUP($A9,'Outbreak dataset'!$A:$F,6)&gt;24*5,1,IF(VLOOKUP($A9,'Outbreak dataset'!$A:$F,6)="",1,0))</f>
        <v>0</v>
      </c>
      <c r="G9" s="28">
        <f>IF(VLOOKUP($A9,'Outbreak dataset'!$A:$L,12)&gt;24*(1-1), IF(VLOOKUP($A9,'Outbreak dataset'!$A:$L,6)&lt;24*(1),1,0),  IF(VLOOKUP($A9,'Outbreak dataset'!$A:$L,6)="",0,0))</f>
        <v>1</v>
      </c>
      <c r="H9" s="28">
        <f>IF(VLOOKUP($A9,'Outbreak dataset'!$A:$L,12)&gt;24*(2-1), IF(VLOOKUP($A9,'Outbreak dataset'!$A:$L,6)&lt;24*(2),1,0),  IF(VLOOKUP($A9,'Outbreak dataset'!$A:$L,6)="",0,0))</f>
        <v>1</v>
      </c>
      <c r="I9" s="28">
        <f>IF(VLOOKUP($A9,'Outbreak dataset'!$A:$L,12)&gt;24*(3-1), IF(VLOOKUP($A9,'Outbreak dataset'!$A:$L,6)&lt;24*(3),1,0),  IF(VLOOKUP($A9,'Outbreak dataset'!$A:$L,6)="",0,0))</f>
        <v>1</v>
      </c>
      <c r="J9" s="28">
        <f>IF(VLOOKUP($A9,'Outbreak dataset'!$A:$L,12)&gt;24*(4-1), IF(VLOOKUP($A9,'Outbreak dataset'!$A:$L,6)&lt;24*(4),1,0),  IF(VLOOKUP($A9,'Outbreak dataset'!$A:$L,6)="",0,0))</f>
        <v>1</v>
      </c>
      <c r="K9" s="28">
        <f>IF(VLOOKUP($A9,'Outbreak dataset'!$A:$L,12)&gt;24*(5-1), IF(VLOOKUP($A9,'Outbreak dataset'!$A:$L,6)&lt;24*(5),1,0),  IF(VLOOKUP($A9,'Outbreak dataset'!$A:$L,6)="",0,0))</f>
        <v>0</v>
      </c>
      <c r="L9" s="157">
        <f>IF(VLOOKUP($A9,'Outbreak dataset'!$A:$L,12)&lt;24*(1-1), IF(VLOOKUP($A9,'Outbreak dataset'!$A:$L,6)="",0,1),0)</f>
        <v>0</v>
      </c>
      <c r="M9" s="157">
        <f>IF(VLOOKUP($A9,'Outbreak dataset'!$A:$L,12)&lt;24*(2-1), IF(VLOOKUP($A9,'Outbreak dataset'!$A:$L,6)="",0,1),0)</f>
        <v>0</v>
      </c>
      <c r="N9" s="157">
        <f>IF(VLOOKUP($A9,'Outbreak dataset'!$A:$L,12)&lt;24*(3-1), IF(VLOOKUP($A9,'Outbreak dataset'!$A:$L,6)="",0,1),0)</f>
        <v>0</v>
      </c>
      <c r="O9" s="157">
        <f>IF(VLOOKUP($A9,'Outbreak dataset'!$A:$L,12)&lt;24*(4-1), IF(VLOOKUP($A9,'Outbreak dataset'!$A:$L,6)="",0,1),0)</f>
        <v>0</v>
      </c>
      <c r="P9" s="157">
        <f>IF(VLOOKUP($A9,'Outbreak dataset'!$A:$L,12)&lt;24*(5-1), IF(VLOOKUP($A9,'Outbreak dataset'!$A:$L,6)="",0,1),0)</f>
        <v>1</v>
      </c>
    </row>
    <row r="10" spans="1:23">
      <c r="A10" s="159">
        <f>IF(ISERROR(MATCH(A9+1,'Outbreak dataset'!A:A,0)),"",A9+1)</f>
        <v>8</v>
      </c>
      <c r="B10" s="28">
        <f>IF(VLOOKUP($A10,'Outbreak dataset'!$A:$F,6)&gt;24*1,1,IF(VLOOKUP($A10,'Outbreak dataset'!$A:$F,6)="",1,0))</f>
        <v>0</v>
      </c>
      <c r="C10" s="28">
        <f>IF(VLOOKUP($A10,'Outbreak dataset'!$A:$F,6)&gt;24*2,1,IF(VLOOKUP($A10,'Outbreak dataset'!$A:$F,6)="",1,0))</f>
        <v>0</v>
      </c>
      <c r="D10" s="28">
        <f>IF(VLOOKUP($A10,'Outbreak dataset'!$A:$F,6)&gt;24*3,1,IF(VLOOKUP($A10,'Outbreak dataset'!$A:$F,6)="",1,0))</f>
        <v>0</v>
      </c>
      <c r="E10" s="28">
        <f>IF(VLOOKUP($A10,'Outbreak dataset'!$A:$F,6)&gt;24*4,1,IF(VLOOKUP($A10,'Outbreak dataset'!$A:$F,6)="",1,0))</f>
        <v>0</v>
      </c>
      <c r="F10" s="28">
        <f>IF(VLOOKUP($A10,'Outbreak dataset'!$A:$F,6)&gt;24*5,1,IF(VLOOKUP($A10,'Outbreak dataset'!$A:$F,6)="",1,0))</f>
        <v>0</v>
      </c>
      <c r="G10" s="28">
        <f>IF(VLOOKUP($A10,'Outbreak dataset'!$A:$L,12)&gt;24*(1-1), IF(VLOOKUP($A10,'Outbreak dataset'!$A:$L,6)&lt;24*(1),1,0),  IF(VLOOKUP($A10,'Outbreak dataset'!$A:$L,6)="",0,0))</f>
        <v>1</v>
      </c>
      <c r="H10" s="28">
        <f>IF(VLOOKUP($A10,'Outbreak dataset'!$A:$L,12)&gt;24*(2-1), IF(VLOOKUP($A10,'Outbreak dataset'!$A:$L,6)&lt;24*(2),1,0),  IF(VLOOKUP($A10,'Outbreak dataset'!$A:$L,6)="",0,0))</f>
        <v>1</v>
      </c>
      <c r="I10" s="28">
        <f>IF(VLOOKUP($A10,'Outbreak dataset'!$A:$L,12)&gt;24*(3-1), IF(VLOOKUP($A10,'Outbreak dataset'!$A:$L,6)&lt;24*(3),1,0),  IF(VLOOKUP($A10,'Outbreak dataset'!$A:$L,6)="",0,0))</f>
        <v>0</v>
      </c>
      <c r="J10" s="28">
        <f>IF(VLOOKUP($A10,'Outbreak dataset'!$A:$L,12)&gt;24*(4-1), IF(VLOOKUP($A10,'Outbreak dataset'!$A:$L,6)&lt;24*(4),1,0),  IF(VLOOKUP($A10,'Outbreak dataset'!$A:$L,6)="",0,0))</f>
        <v>0</v>
      </c>
      <c r="K10" s="28">
        <f>IF(VLOOKUP($A10,'Outbreak dataset'!$A:$L,12)&gt;24*(5-1), IF(VLOOKUP($A10,'Outbreak dataset'!$A:$L,6)&lt;24*(5),1,0),  IF(VLOOKUP($A10,'Outbreak dataset'!$A:$L,6)="",0,0))</f>
        <v>0</v>
      </c>
      <c r="L10" s="157">
        <f>IF(VLOOKUP($A10,'Outbreak dataset'!$A:$L,12)&lt;24*(1-1), IF(VLOOKUP($A10,'Outbreak dataset'!$A:$L,6)="",0,1),0)</f>
        <v>0</v>
      </c>
      <c r="M10" s="157">
        <f>IF(VLOOKUP($A10,'Outbreak dataset'!$A:$L,12)&lt;24*(2-1), IF(VLOOKUP($A10,'Outbreak dataset'!$A:$L,6)="",0,1),0)</f>
        <v>0</v>
      </c>
      <c r="N10" s="157">
        <f>IF(VLOOKUP($A10,'Outbreak dataset'!$A:$L,12)&lt;24*(3-1), IF(VLOOKUP($A10,'Outbreak dataset'!$A:$L,6)="",0,1),0)</f>
        <v>1</v>
      </c>
      <c r="O10" s="157">
        <f>IF(VLOOKUP($A10,'Outbreak dataset'!$A:$L,12)&lt;24*(4-1), IF(VLOOKUP($A10,'Outbreak dataset'!$A:$L,6)="",0,1),0)</f>
        <v>1</v>
      </c>
      <c r="P10" s="157">
        <f>IF(VLOOKUP($A10,'Outbreak dataset'!$A:$L,12)&lt;24*(5-1), IF(VLOOKUP($A10,'Outbreak dataset'!$A:$L,6)="",0,1),0)</f>
        <v>1</v>
      </c>
    </row>
    <row r="11" spans="1:23">
      <c r="A11" s="159">
        <f>IF(ISERROR(MATCH(A10+1,'Outbreak dataset'!A:A,0)),"",A10+1)</f>
        <v>9</v>
      </c>
      <c r="B11" s="28">
        <f>IF(VLOOKUP($A11,'Outbreak dataset'!$A:$F,6)&gt;24*1,1,IF(VLOOKUP($A11,'Outbreak dataset'!$A:$F,6)="",1,0))</f>
        <v>1</v>
      </c>
      <c r="C11" s="28">
        <f>IF(VLOOKUP($A11,'Outbreak dataset'!$A:$F,6)&gt;24*2,1,IF(VLOOKUP($A11,'Outbreak dataset'!$A:$F,6)="",1,0))</f>
        <v>0</v>
      </c>
      <c r="D11" s="28">
        <f>IF(VLOOKUP($A11,'Outbreak dataset'!$A:$F,6)&gt;24*3,1,IF(VLOOKUP($A11,'Outbreak dataset'!$A:$F,6)="",1,0))</f>
        <v>0</v>
      </c>
      <c r="E11" s="28">
        <f>IF(VLOOKUP($A11,'Outbreak dataset'!$A:$F,6)&gt;24*4,1,IF(VLOOKUP($A11,'Outbreak dataset'!$A:$F,6)="",1,0))</f>
        <v>0</v>
      </c>
      <c r="F11" s="28">
        <f>IF(VLOOKUP($A11,'Outbreak dataset'!$A:$F,6)&gt;24*5,1,IF(VLOOKUP($A11,'Outbreak dataset'!$A:$F,6)="",1,0))</f>
        <v>0</v>
      </c>
      <c r="G11" s="28">
        <f>IF(VLOOKUP($A11,'Outbreak dataset'!$A:$L,12)&gt;24*(1-1), IF(VLOOKUP($A11,'Outbreak dataset'!$A:$L,6)&lt;24*(1),1,0),  IF(VLOOKUP($A11,'Outbreak dataset'!$A:$L,6)="",0,0))</f>
        <v>0</v>
      </c>
      <c r="H11" s="28">
        <f>IF(VLOOKUP($A11,'Outbreak dataset'!$A:$L,12)&gt;24*(2-1), IF(VLOOKUP($A11,'Outbreak dataset'!$A:$L,6)&lt;24*(2),1,0),  IF(VLOOKUP($A11,'Outbreak dataset'!$A:$L,6)="",0,0))</f>
        <v>1</v>
      </c>
      <c r="I11" s="28">
        <f>IF(VLOOKUP($A11,'Outbreak dataset'!$A:$L,12)&gt;24*(3-1), IF(VLOOKUP($A11,'Outbreak dataset'!$A:$L,6)&lt;24*(3),1,0),  IF(VLOOKUP($A11,'Outbreak dataset'!$A:$L,6)="",0,0))</f>
        <v>1</v>
      </c>
      <c r="J11" s="28">
        <f>IF(VLOOKUP($A11,'Outbreak dataset'!$A:$L,12)&gt;24*(4-1), IF(VLOOKUP($A11,'Outbreak dataset'!$A:$L,6)&lt;24*(4),1,0),  IF(VLOOKUP($A11,'Outbreak dataset'!$A:$L,6)="",0,0))</f>
        <v>0</v>
      </c>
      <c r="K11" s="28">
        <f>IF(VLOOKUP($A11,'Outbreak dataset'!$A:$L,12)&gt;24*(5-1), IF(VLOOKUP($A11,'Outbreak dataset'!$A:$L,6)&lt;24*(5),1,0),  IF(VLOOKUP($A11,'Outbreak dataset'!$A:$L,6)="",0,0))</f>
        <v>0</v>
      </c>
      <c r="L11" s="157">
        <f>IF(VLOOKUP($A11,'Outbreak dataset'!$A:$L,12)&lt;24*(1-1), IF(VLOOKUP($A11,'Outbreak dataset'!$A:$L,6)="",0,1),0)</f>
        <v>0</v>
      </c>
      <c r="M11" s="157">
        <f>IF(VLOOKUP($A11,'Outbreak dataset'!$A:$L,12)&lt;24*(2-1), IF(VLOOKUP($A11,'Outbreak dataset'!$A:$L,6)="",0,1),0)</f>
        <v>0</v>
      </c>
      <c r="N11" s="157">
        <f>IF(VLOOKUP($A11,'Outbreak dataset'!$A:$L,12)&lt;24*(3-1), IF(VLOOKUP($A11,'Outbreak dataset'!$A:$L,6)="",0,1),0)</f>
        <v>0</v>
      </c>
      <c r="O11" s="157">
        <f>IF(VLOOKUP($A11,'Outbreak dataset'!$A:$L,12)&lt;24*(4-1), IF(VLOOKUP($A11,'Outbreak dataset'!$A:$L,6)="",0,1),0)</f>
        <v>1</v>
      </c>
      <c r="P11" s="157">
        <f>IF(VLOOKUP($A11,'Outbreak dataset'!$A:$L,12)&lt;24*(5-1), IF(VLOOKUP($A11,'Outbreak dataset'!$A:$L,6)="",0,1),0)</f>
        <v>1</v>
      </c>
    </row>
    <row r="12" spans="1:23">
      <c r="A12" s="159">
        <f>IF(ISERROR(MATCH(A11+1,'Outbreak dataset'!A:A,0)),"",A11+1)</f>
        <v>10</v>
      </c>
      <c r="B12" s="28">
        <f>IF(VLOOKUP($A12,'Outbreak dataset'!$A:$F,6)&gt;24*1,1,IF(VLOOKUP($A12,'Outbreak dataset'!$A:$F,6)="",1,0))</f>
        <v>1</v>
      </c>
      <c r="C12" s="28">
        <f>IF(VLOOKUP($A12,'Outbreak dataset'!$A:$F,6)&gt;24*2,1,IF(VLOOKUP($A12,'Outbreak dataset'!$A:$F,6)="",1,0))</f>
        <v>0</v>
      </c>
      <c r="D12" s="28">
        <f>IF(VLOOKUP($A12,'Outbreak dataset'!$A:$F,6)&gt;24*3,1,IF(VLOOKUP($A12,'Outbreak dataset'!$A:$F,6)="",1,0))</f>
        <v>0</v>
      </c>
      <c r="E12" s="28">
        <f>IF(VLOOKUP($A12,'Outbreak dataset'!$A:$F,6)&gt;24*4,1,IF(VLOOKUP($A12,'Outbreak dataset'!$A:$F,6)="",1,0))</f>
        <v>0</v>
      </c>
      <c r="F12" s="28">
        <f>IF(VLOOKUP($A12,'Outbreak dataset'!$A:$F,6)&gt;24*5,1,IF(VLOOKUP($A12,'Outbreak dataset'!$A:$F,6)="",1,0))</f>
        <v>0</v>
      </c>
      <c r="G12" s="28">
        <f>IF(VLOOKUP($A12,'Outbreak dataset'!$A:$L,12)&gt;24*(1-1), IF(VLOOKUP($A12,'Outbreak dataset'!$A:$L,6)&lt;24*(1),1,0),  IF(VLOOKUP($A12,'Outbreak dataset'!$A:$L,6)="",0,0))</f>
        <v>0</v>
      </c>
      <c r="H12" s="28">
        <f>IF(VLOOKUP($A12,'Outbreak dataset'!$A:$L,12)&gt;24*(2-1), IF(VLOOKUP($A12,'Outbreak dataset'!$A:$L,6)&lt;24*(2),1,0),  IF(VLOOKUP($A12,'Outbreak dataset'!$A:$L,6)="",0,0))</f>
        <v>1</v>
      </c>
      <c r="I12" s="28">
        <f>IF(VLOOKUP($A12,'Outbreak dataset'!$A:$L,12)&gt;24*(3-1), IF(VLOOKUP($A12,'Outbreak dataset'!$A:$L,6)&lt;24*(3),1,0),  IF(VLOOKUP($A12,'Outbreak dataset'!$A:$L,6)="",0,0))</f>
        <v>1</v>
      </c>
      <c r="J12" s="28">
        <f>IF(VLOOKUP($A12,'Outbreak dataset'!$A:$L,12)&gt;24*(4-1), IF(VLOOKUP($A12,'Outbreak dataset'!$A:$L,6)&lt;24*(4),1,0),  IF(VLOOKUP($A12,'Outbreak dataset'!$A:$L,6)="",0,0))</f>
        <v>1</v>
      </c>
      <c r="K12" s="28">
        <f>IF(VLOOKUP($A12,'Outbreak dataset'!$A:$L,12)&gt;24*(5-1), IF(VLOOKUP($A12,'Outbreak dataset'!$A:$L,6)&lt;24*(5),1,0),  IF(VLOOKUP($A12,'Outbreak dataset'!$A:$L,6)="",0,0))</f>
        <v>1</v>
      </c>
      <c r="L12" s="157">
        <f>IF(VLOOKUP($A12,'Outbreak dataset'!$A:$L,12)&lt;24*(1-1), IF(VLOOKUP($A12,'Outbreak dataset'!$A:$L,6)="",0,1),0)</f>
        <v>0</v>
      </c>
      <c r="M12" s="157">
        <f>IF(VLOOKUP($A12,'Outbreak dataset'!$A:$L,12)&lt;24*(2-1), IF(VLOOKUP($A12,'Outbreak dataset'!$A:$L,6)="",0,1),0)</f>
        <v>0</v>
      </c>
      <c r="N12" s="157">
        <f>IF(VLOOKUP($A12,'Outbreak dataset'!$A:$L,12)&lt;24*(3-1), IF(VLOOKUP($A12,'Outbreak dataset'!$A:$L,6)="",0,1),0)</f>
        <v>0</v>
      </c>
      <c r="O12" s="157">
        <f>IF(VLOOKUP($A12,'Outbreak dataset'!$A:$L,12)&lt;24*(4-1), IF(VLOOKUP($A12,'Outbreak dataset'!$A:$L,6)="",0,1),0)</f>
        <v>0</v>
      </c>
      <c r="P12" s="157">
        <f>IF(VLOOKUP($A12,'Outbreak dataset'!$A:$L,12)&lt;24*(5-1), IF(VLOOKUP($A12,'Outbreak dataset'!$A:$L,6)="",0,1),0)</f>
        <v>0</v>
      </c>
    </row>
    <row r="13" spans="1:23">
      <c r="A13" s="159">
        <f>IF(ISERROR(MATCH(A12+1,'Outbreak dataset'!A:A,0)),"",A12+1)</f>
        <v>11</v>
      </c>
      <c r="B13" s="28">
        <f>IF(VLOOKUP($A13,'Outbreak dataset'!$A:$F,6)&gt;24*1,1,IF(VLOOKUP($A13,'Outbreak dataset'!$A:$F,6)="",1,0))</f>
        <v>1</v>
      </c>
      <c r="C13" s="28">
        <f>IF(VLOOKUP($A13,'Outbreak dataset'!$A:$F,6)&gt;24*2,1,IF(VLOOKUP($A13,'Outbreak dataset'!$A:$F,6)="",1,0))</f>
        <v>1</v>
      </c>
      <c r="D13" s="28">
        <f>IF(VLOOKUP($A13,'Outbreak dataset'!$A:$F,6)&gt;24*3,1,IF(VLOOKUP($A13,'Outbreak dataset'!$A:$F,6)="",1,0))</f>
        <v>0</v>
      </c>
      <c r="E13" s="28">
        <f>IF(VLOOKUP($A13,'Outbreak dataset'!$A:$F,6)&gt;24*4,1,IF(VLOOKUP($A13,'Outbreak dataset'!$A:$F,6)="",1,0))</f>
        <v>0</v>
      </c>
      <c r="F13" s="28">
        <f>IF(VLOOKUP($A13,'Outbreak dataset'!$A:$F,6)&gt;24*5,1,IF(VLOOKUP($A13,'Outbreak dataset'!$A:$F,6)="",1,0))</f>
        <v>0</v>
      </c>
      <c r="G13" s="28">
        <f>IF(VLOOKUP($A13,'Outbreak dataset'!$A:$L,12)&gt;24*(1-1), IF(VLOOKUP($A13,'Outbreak dataset'!$A:$L,6)&lt;24*(1),1,0),  IF(VLOOKUP($A13,'Outbreak dataset'!$A:$L,6)="",0,0))</f>
        <v>0</v>
      </c>
      <c r="H13" s="28">
        <f>IF(VLOOKUP($A13,'Outbreak dataset'!$A:$L,12)&gt;24*(2-1), IF(VLOOKUP($A13,'Outbreak dataset'!$A:$L,6)&lt;24*(2),1,0),  IF(VLOOKUP($A13,'Outbreak dataset'!$A:$L,6)="",0,0))</f>
        <v>0</v>
      </c>
      <c r="I13" s="28">
        <f>IF(VLOOKUP($A13,'Outbreak dataset'!$A:$L,12)&gt;24*(3-1), IF(VLOOKUP($A13,'Outbreak dataset'!$A:$L,6)&lt;24*(3),1,0),  IF(VLOOKUP($A13,'Outbreak dataset'!$A:$L,6)="",0,0))</f>
        <v>1</v>
      </c>
      <c r="J13" s="28">
        <f>IF(VLOOKUP($A13,'Outbreak dataset'!$A:$L,12)&gt;24*(4-1), IF(VLOOKUP($A13,'Outbreak dataset'!$A:$L,6)&lt;24*(4),1,0),  IF(VLOOKUP($A13,'Outbreak dataset'!$A:$L,6)="",0,0))</f>
        <v>1</v>
      </c>
      <c r="K13" s="28">
        <f>IF(VLOOKUP($A13,'Outbreak dataset'!$A:$L,12)&gt;24*(5-1), IF(VLOOKUP($A13,'Outbreak dataset'!$A:$L,6)&lt;24*(5),1,0),  IF(VLOOKUP($A13,'Outbreak dataset'!$A:$L,6)="",0,0))</f>
        <v>1</v>
      </c>
      <c r="L13" s="157">
        <f>IF(VLOOKUP($A13,'Outbreak dataset'!$A:$L,12)&lt;24*(1-1), IF(VLOOKUP($A13,'Outbreak dataset'!$A:$L,6)="",0,1),0)</f>
        <v>0</v>
      </c>
      <c r="M13" s="157">
        <f>IF(VLOOKUP($A13,'Outbreak dataset'!$A:$L,12)&lt;24*(2-1), IF(VLOOKUP($A13,'Outbreak dataset'!$A:$L,6)="",0,1),0)</f>
        <v>0</v>
      </c>
      <c r="N13" s="157">
        <f>IF(VLOOKUP($A13,'Outbreak dataset'!$A:$L,12)&lt;24*(3-1), IF(VLOOKUP($A13,'Outbreak dataset'!$A:$L,6)="",0,1),0)</f>
        <v>0</v>
      </c>
      <c r="O13" s="157">
        <f>IF(VLOOKUP($A13,'Outbreak dataset'!$A:$L,12)&lt;24*(4-1), IF(VLOOKUP($A13,'Outbreak dataset'!$A:$L,6)="",0,1),0)</f>
        <v>0</v>
      </c>
      <c r="P13" s="157">
        <f>IF(VLOOKUP($A13,'Outbreak dataset'!$A:$L,12)&lt;24*(5-1), IF(VLOOKUP($A13,'Outbreak dataset'!$A:$L,6)="",0,1),0)</f>
        <v>0</v>
      </c>
    </row>
    <row r="14" spans="1:23">
      <c r="A14" s="159">
        <f>IF(ISERROR(MATCH(A13+1,'Outbreak dataset'!A:A,0)),"",A13+1)</f>
        <v>12</v>
      </c>
      <c r="B14" s="28">
        <f>IF(VLOOKUP($A14,'Outbreak dataset'!$A:$F,6)&gt;24*1,1,IF(VLOOKUP($A14,'Outbreak dataset'!$A:$F,6)="",1,0))</f>
        <v>1</v>
      </c>
      <c r="C14" s="28">
        <f>IF(VLOOKUP($A14,'Outbreak dataset'!$A:$F,6)&gt;24*2,1,IF(VLOOKUP($A14,'Outbreak dataset'!$A:$F,6)="",1,0))</f>
        <v>0</v>
      </c>
      <c r="D14" s="28">
        <f>IF(VLOOKUP($A14,'Outbreak dataset'!$A:$F,6)&gt;24*3,1,IF(VLOOKUP($A14,'Outbreak dataset'!$A:$F,6)="",1,0))</f>
        <v>0</v>
      </c>
      <c r="E14" s="28">
        <f>IF(VLOOKUP($A14,'Outbreak dataset'!$A:$F,6)&gt;24*4,1,IF(VLOOKUP($A14,'Outbreak dataset'!$A:$F,6)="",1,0))</f>
        <v>0</v>
      </c>
      <c r="F14" s="28">
        <f>IF(VLOOKUP($A14,'Outbreak dataset'!$A:$F,6)&gt;24*5,1,IF(VLOOKUP($A14,'Outbreak dataset'!$A:$F,6)="",1,0))</f>
        <v>0</v>
      </c>
      <c r="G14" s="28">
        <f>IF(VLOOKUP($A14,'Outbreak dataset'!$A:$L,12)&gt;24*(1-1), IF(VLOOKUP($A14,'Outbreak dataset'!$A:$L,6)&lt;24*(1),1,0),  IF(VLOOKUP($A14,'Outbreak dataset'!$A:$L,6)="",0,0))</f>
        <v>0</v>
      </c>
      <c r="H14" s="28">
        <f>IF(VLOOKUP($A14,'Outbreak dataset'!$A:$L,12)&gt;24*(2-1), IF(VLOOKUP($A14,'Outbreak dataset'!$A:$L,6)&lt;24*(2),1,0),  IF(VLOOKUP($A14,'Outbreak dataset'!$A:$L,6)="",0,0))</f>
        <v>1</v>
      </c>
      <c r="I14" s="28">
        <f>IF(VLOOKUP($A14,'Outbreak dataset'!$A:$L,12)&gt;24*(3-1), IF(VLOOKUP($A14,'Outbreak dataset'!$A:$L,6)&lt;24*(3),1,0),  IF(VLOOKUP($A14,'Outbreak dataset'!$A:$L,6)="",0,0))</f>
        <v>1</v>
      </c>
      <c r="J14" s="28">
        <f>IF(VLOOKUP($A14,'Outbreak dataset'!$A:$L,12)&gt;24*(4-1), IF(VLOOKUP($A14,'Outbreak dataset'!$A:$L,6)&lt;24*(4),1,0),  IF(VLOOKUP($A14,'Outbreak dataset'!$A:$L,6)="",0,0))</f>
        <v>1</v>
      </c>
      <c r="K14" s="28">
        <f>IF(VLOOKUP($A14,'Outbreak dataset'!$A:$L,12)&gt;24*(5-1), IF(VLOOKUP($A14,'Outbreak dataset'!$A:$L,6)&lt;24*(5),1,0),  IF(VLOOKUP($A14,'Outbreak dataset'!$A:$L,6)="",0,0))</f>
        <v>1</v>
      </c>
      <c r="L14" s="157">
        <f>IF(VLOOKUP($A14,'Outbreak dataset'!$A:$L,12)&lt;24*(1-1), IF(VLOOKUP($A14,'Outbreak dataset'!$A:$L,6)="",0,1),0)</f>
        <v>0</v>
      </c>
      <c r="M14" s="157">
        <f>IF(VLOOKUP($A14,'Outbreak dataset'!$A:$L,12)&lt;24*(2-1), IF(VLOOKUP($A14,'Outbreak dataset'!$A:$L,6)="",0,1),0)</f>
        <v>0</v>
      </c>
      <c r="N14" s="157">
        <f>IF(VLOOKUP($A14,'Outbreak dataset'!$A:$L,12)&lt;24*(3-1), IF(VLOOKUP($A14,'Outbreak dataset'!$A:$L,6)="",0,1),0)</f>
        <v>0</v>
      </c>
      <c r="O14" s="157">
        <f>IF(VLOOKUP($A14,'Outbreak dataset'!$A:$L,12)&lt;24*(4-1), IF(VLOOKUP($A14,'Outbreak dataset'!$A:$L,6)="",0,1),0)</f>
        <v>0</v>
      </c>
      <c r="P14" s="157">
        <f>IF(VLOOKUP($A14,'Outbreak dataset'!$A:$L,12)&lt;24*(5-1), IF(VLOOKUP($A14,'Outbreak dataset'!$A:$L,6)="",0,1),0)</f>
        <v>0</v>
      </c>
    </row>
    <row r="15" spans="1:23">
      <c r="A15" s="159">
        <f>IF(ISERROR(MATCH(A14+1,'Outbreak dataset'!A:A,0)),"",A14+1)</f>
        <v>13</v>
      </c>
      <c r="B15" s="28">
        <f>IF(VLOOKUP($A15,'Outbreak dataset'!$A:$F,6)&gt;24*1,1,IF(VLOOKUP($A15,'Outbreak dataset'!$A:$F,6)="",1,0))</f>
        <v>1</v>
      </c>
      <c r="C15" s="28">
        <f>IF(VLOOKUP($A15,'Outbreak dataset'!$A:$F,6)&gt;24*2,1,IF(VLOOKUP($A15,'Outbreak dataset'!$A:$F,6)="",1,0))</f>
        <v>1</v>
      </c>
      <c r="D15" s="28">
        <f>IF(VLOOKUP($A15,'Outbreak dataset'!$A:$F,6)&gt;24*3,1,IF(VLOOKUP($A15,'Outbreak dataset'!$A:$F,6)="",1,0))</f>
        <v>1</v>
      </c>
      <c r="E15" s="28">
        <f>IF(VLOOKUP($A15,'Outbreak dataset'!$A:$F,6)&gt;24*4,1,IF(VLOOKUP($A15,'Outbreak dataset'!$A:$F,6)="",1,0))</f>
        <v>0</v>
      </c>
      <c r="F15" s="28">
        <f>IF(VLOOKUP($A15,'Outbreak dataset'!$A:$F,6)&gt;24*5,1,IF(VLOOKUP($A15,'Outbreak dataset'!$A:$F,6)="",1,0))</f>
        <v>0</v>
      </c>
      <c r="G15" s="28">
        <f>IF(VLOOKUP($A15,'Outbreak dataset'!$A:$L,12)&gt;24*(1-1), IF(VLOOKUP($A15,'Outbreak dataset'!$A:$L,6)&lt;24*(1),1,0),  IF(VLOOKUP($A15,'Outbreak dataset'!$A:$L,6)="",0,0))</f>
        <v>0</v>
      </c>
      <c r="H15" s="28">
        <f>IF(VLOOKUP($A15,'Outbreak dataset'!$A:$L,12)&gt;24*(2-1), IF(VLOOKUP($A15,'Outbreak dataset'!$A:$L,6)&lt;24*(2),1,0),  IF(VLOOKUP($A15,'Outbreak dataset'!$A:$L,6)="",0,0))</f>
        <v>0</v>
      </c>
      <c r="I15" s="28">
        <f>IF(VLOOKUP($A15,'Outbreak dataset'!$A:$L,12)&gt;24*(3-1), IF(VLOOKUP($A15,'Outbreak dataset'!$A:$L,6)&lt;24*(3),1,0),  IF(VLOOKUP($A15,'Outbreak dataset'!$A:$L,6)="",0,0))</f>
        <v>0</v>
      </c>
      <c r="J15" s="28">
        <f>IF(VLOOKUP($A15,'Outbreak dataset'!$A:$L,12)&gt;24*(4-1), IF(VLOOKUP($A15,'Outbreak dataset'!$A:$L,6)&lt;24*(4),1,0),  IF(VLOOKUP($A15,'Outbreak dataset'!$A:$L,6)="",0,0))</f>
        <v>1</v>
      </c>
      <c r="K15" s="28">
        <f>IF(VLOOKUP($A15,'Outbreak dataset'!$A:$L,12)&gt;24*(5-1), IF(VLOOKUP($A15,'Outbreak dataset'!$A:$L,6)&lt;24*(5),1,0),  IF(VLOOKUP($A15,'Outbreak dataset'!$A:$L,6)="",0,0))</f>
        <v>1</v>
      </c>
      <c r="L15" s="157">
        <f>IF(VLOOKUP($A15,'Outbreak dataset'!$A:$L,12)&lt;24*(1-1), IF(VLOOKUP($A15,'Outbreak dataset'!$A:$L,6)="",0,1),0)</f>
        <v>0</v>
      </c>
      <c r="M15" s="157">
        <f>IF(VLOOKUP($A15,'Outbreak dataset'!$A:$L,12)&lt;24*(2-1), IF(VLOOKUP($A15,'Outbreak dataset'!$A:$L,6)="",0,1),0)</f>
        <v>0</v>
      </c>
      <c r="N15" s="157">
        <f>IF(VLOOKUP($A15,'Outbreak dataset'!$A:$L,12)&lt;24*(3-1), IF(VLOOKUP($A15,'Outbreak dataset'!$A:$L,6)="",0,1),0)</f>
        <v>0</v>
      </c>
      <c r="O15" s="157">
        <f>IF(VLOOKUP($A15,'Outbreak dataset'!$A:$L,12)&lt;24*(4-1), IF(VLOOKUP($A15,'Outbreak dataset'!$A:$L,6)="",0,1),0)</f>
        <v>0</v>
      </c>
      <c r="P15" s="157">
        <f>IF(VLOOKUP($A15,'Outbreak dataset'!$A:$L,12)&lt;24*(5-1), IF(VLOOKUP($A15,'Outbreak dataset'!$A:$L,6)="",0,1),0)</f>
        <v>0</v>
      </c>
    </row>
    <row r="16" spans="1:23">
      <c r="A16" s="159">
        <f>IF(ISERROR(MATCH(A15+1,'Outbreak dataset'!A:A,0)),"",A15+1)</f>
        <v>14</v>
      </c>
      <c r="B16" s="28">
        <f>IF(VLOOKUP($A16,'Outbreak dataset'!$A:$F,6)&gt;24*1,1,IF(VLOOKUP($A16,'Outbreak dataset'!$A:$F,6)="",1,0))</f>
        <v>1</v>
      </c>
      <c r="C16" s="28">
        <f>IF(VLOOKUP($A16,'Outbreak dataset'!$A:$F,6)&gt;24*2,1,IF(VLOOKUP($A16,'Outbreak dataset'!$A:$F,6)="",1,0))</f>
        <v>1</v>
      </c>
      <c r="D16" s="28">
        <f>IF(VLOOKUP($A16,'Outbreak dataset'!$A:$F,6)&gt;24*3,1,IF(VLOOKUP($A16,'Outbreak dataset'!$A:$F,6)="",1,0))</f>
        <v>1</v>
      </c>
      <c r="E16" s="28">
        <f>IF(VLOOKUP($A16,'Outbreak dataset'!$A:$F,6)&gt;24*4,1,IF(VLOOKUP($A16,'Outbreak dataset'!$A:$F,6)="",1,0))</f>
        <v>0</v>
      </c>
      <c r="F16" s="28">
        <f>IF(VLOOKUP($A16,'Outbreak dataset'!$A:$F,6)&gt;24*5,1,IF(VLOOKUP($A16,'Outbreak dataset'!$A:$F,6)="",1,0))</f>
        <v>0</v>
      </c>
      <c r="G16" s="28">
        <f>IF(VLOOKUP($A16,'Outbreak dataset'!$A:$L,12)&gt;24*(1-1), IF(VLOOKUP($A16,'Outbreak dataset'!$A:$L,6)&lt;24*(1),1,0),  IF(VLOOKUP($A16,'Outbreak dataset'!$A:$L,6)="",0,0))</f>
        <v>0</v>
      </c>
      <c r="H16" s="28">
        <f>IF(VLOOKUP($A16,'Outbreak dataset'!$A:$L,12)&gt;24*(2-1), IF(VLOOKUP($A16,'Outbreak dataset'!$A:$L,6)&lt;24*(2),1,0),  IF(VLOOKUP($A16,'Outbreak dataset'!$A:$L,6)="",0,0))</f>
        <v>0</v>
      </c>
      <c r="I16" s="28">
        <f>IF(VLOOKUP($A16,'Outbreak dataset'!$A:$L,12)&gt;24*(3-1), IF(VLOOKUP($A16,'Outbreak dataset'!$A:$L,6)&lt;24*(3),1,0),  IF(VLOOKUP($A16,'Outbreak dataset'!$A:$L,6)="",0,0))</f>
        <v>0</v>
      </c>
      <c r="J16" s="28">
        <f>IF(VLOOKUP($A16,'Outbreak dataset'!$A:$L,12)&gt;24*(4-1), IF(VLOOKUP($A16,'Outbreak dataset'!$A:$L,6)&lt;24*(4),1,0),  IF(VLOOKUP($A16,'Outbreak dataset'!$A:$L,6)="",0,0))</f>
        <v>1</v>
      </c>
      <c r="K16" s="28">
        <f>IF(VLOOKUP($A16,'Outbreak dataset'!$A:$L,12)&gt;24*(5-1), IF(VLOOKUP($A16,'Outbreak dataset'!$A:$L,6)&lt;24*(5),1,0),  IF(VLOOKUP($A16,'Outbreak dataset'!$A:$L,6)="",0,0))</f>
        <v>1</v>
      </c>
      <c r="L16" s="157">
        <f>IF(VLOOKUP($A16,'Outbreak dataset'!$A:$L,12)&lt;24*(1-1), IF(VLOOKUP($A16,'Outbreak dataset'!$A:$L,6)="",0,1),0)</f>
        <v>0</v>
      </c>
      <c r="M16" s="157">
        <f>IF(VLOOKUP($A16,'Outbreak dataset'!$A:$L,12)&lt;24*(2-1), IF(VLOOKUP($A16,'Outbreak dataset'!$A:$L,6)="",0,1),0)</f>
        <v>0</v>
      </c>
      <c r="N16" s="157">
        <f>IF(VLOOKUP($A16,'Outbreak dataset'!$A:$L,12)&lt;24*(3-1), IF(VLOOKUP($A16,'Outbreak dataset'!$A:$L,6)="",0,1),0)</f>
        <v>0</v>
      </c>
      <c r="O16" s="157">
        <f>IF(VLOOKUP($A16,'Outbreak dataset'!$A:$L,12)&lt;24*(4-1), IF(VLOOKUP($A16,'Outbreak dataset'!$A:$L,6)="",0,1),0)</f>
        <v>0</v>
      </c>
      <c r="P16" s="157">
        <f>IF(VLOOKUP($A16,'Outbreak dataset'!$A:$L,12)&lt;24*(5-1), IF(VLOOKUP($A16,'Outbreak dataset'!$A:$L,6)="",0,1),0)</f>
        <v>0</v>
      </c>
    </row>
    <row r="17" spans="1:16">
      <c r="A17" s="159">
        <f>IF(ISERROR(MATCH(A16+1,'Outbreak dataset'!A:A,0)),"",A16+1)</f>
        <v>15</v>
      </c>
      <c r="B17" s="28">
        <f>IF(VLOOKUP($A17,'Outbreak dataset'!$A:$F,6)&gt;24*1,1,IF(VLOOKUP($A17,'Outbreak dataset'!$A:$F,6)="",1,0))</f>
        <v>1</v>
      </c>
      <c r="C17" s="28">
        <f>IF(VLOOKUP($A17,'Outbreak dataset'!$A:$F,6)&gt;24*2,1,IF(VLOOKUP($A17,'Outbreak dataset'!$A:$F,6)="",1,0))</f>
        <v>1</v>
      </c>
      <c r="D17" s="28">
        <f>IF(VLOOKUP($A17,'Outbreak dataset'!$A:$F,6)&gt;24*3,1,IF(VLOOKUP($A17,'Outbreak dataset'!$A:$F,6)="",1,0))</f>
        <v>1</v>
      </c>
      <c r="E17" s="28">
        <f>IF(VLOOKUP($A17,'Outbreak dataset'!$A:$F,6)&gt;24*4,1,IF(VLOOKUP($A17,'Outbreak dataset'!$A:$F,6)="",1,0))</f>
        <v>1</v>
      </c>
      <c r="F17" s="28">
        <f>IF(VLOOKUP($A17,'Outbreak dataset'!$A:$F,6)&gt;24*5,1,IF(VLOOKUP($A17,'Outbreak dataset'!$A:$F,6)="",1,0))</f>
        <v>0</v>
      </c>
      <c r="G17" s="28">
        <f>IF(VLOOKUP($A17,'Outbreak dataset'!$A:$L,12)&gt;24*(1-1), IF(VLOOKUP($A17,'Outbreak dataset'!$A:$L,6)&lt;24*(1),1,0),  IF(VLOOKUP($A17,'Outbreak dataset'!$A:$L,6)="",0,0))</f>
        <v>0</v>
      </c>
      <c r="H17" s="28">
        <f>IF(VLOOKUP($A17,'Outbreak dataset'!$A:$L,12)&gt;24*(2-1), IF(VLOOKUP($A17,'Outbreak dataset'!$A:$L,6)&lt;24*(2),1,0),  IF(VLOOKUP($A17,'Outbreak dataset'!$A:$L,6)="",0,0))</f>
        <v>0</v>
      </c>
      <c r="I17" s="28">
        <f>IF(VLOOKUP($A17,'Outbreak dataset'!$A:$L,12)&gt;24*(3-1), IF(VLOOKUP($A17,'Outbreak dataset'!$A:$L,6)&lt;24*(3),1,0),  IF(VLOOKUP($A17,'Outbreak dataset'!$A:$L,6)="",0,0))</f>
        <v>0</v>
      </c>
      <c r="J17" s="28">
        <f>IF(VLOOKUP($A17,'Outbreak dataset'!$A:$L,12)&gt;24*(4-1), IF(VLOOKUP($A17,'Outbreak dataset'!$A:$L,6)&lt;24*(4),1,0),  IF(VLOOKUP($A17,'Outbreak dataset'!$A:$L,6)="",0,0))</f>
        <v>0</v>
      </c>
      <c r="K17" s="28">
        <f>IF(VLOOKUP($A17,'Outbreak dataset'!$A:$L,12)&gt;24*(5-1), IF(VLOOKUP($A17,'Outbreak dataset'!$A:$L,6)&lt;24*(5),1,0),  IF(VLOOKUP($A17,'Outbreak dataset'!$A:$L,6)="",0,0))</f>
        <v>1</v>
      </c>
      <c r="L17" s="157">
        <f>IF(VLOOKUP($A17,'Outbreak dataset'!$A:$L,12)&lt;24*(1-1), IF(VLOOKUP($A17,'Outbreak dataset'!$A:$L,6)="",0,1),0)</f>
        <v>0</v>
      </c>
      <c r="M17" s="157">
        <f>IF(VLOOKUP($A17,'Outbreak dataset'!$A:$L,12)&lt;24*(2-1), IF(VLOOKUP($A17,'Outbreak dataset'!$A:$L,6)="",0,1),0)</f>
        <v>0</v>
      </c>
      <c r="N17" s="157">
        <f>IF(VLOOKUP($A17,'Outbreak dataset'!$A:$L,12)&lt;24*(3-1), IF(VLOOKUP($A17,'Outbreak dataset'!$A:$L,6)="",0,1),0)</f>
        <v>0</v>
      </c>
      <c r="O17" s="157">
        <f>IF(VLOOKUP($A17,'Outbreak dataset'!$A:$L,12)&lt;24*(4-1), IF(VLOOKUP($A17,'Outbreak dataset'!$A:$L,6)="",0,1),0)</f>
        <v>0</v>
      </c>
      <c r="P17" s="157">
        <f>IF(VLOOKUP($A17,'Outbreak dataset'!$A:$L,12)&lt;24*(5-1), IF(VLOOKUP($A17,'Outbreak dataset'!$A:$L,6)="",0,1),0)</f>
        <v>0</v>
      </c>
    </row>
    <row r="18" spans="1:16">
      <c r="A18" s="159">
        <f>IF(ISERROR(MATCH(A17+1,'Outbreak dataset'!A:A,0)),"",A17+1)</f>
        <v>16</v>
      </c>
      <c r="B18" s="28">
        <f>IF(VLOOKUP($A18,'Outbreak dataset'!$A:$F,6)&gt;24*1,1,IF(VLOOKUP($A18,'Outbreak dataset'!$A:$F,6)="",1,0))</f>
        <v>1</v>
      </c>
      <c r="C18" s="28">
        <f>IF(VLOOKUP($A18,'Outbreak dataset'!$A:$F,6)&gt;24*2,1,IF(VLOOKUP($A18,'Outbreak dataset'!$A:$F,6)="",1,0))</f>
        <v>1</v>
      </c>
      <c r="D18" s="28">
        <f>IF(VLOOKUP($A18,'Outbreak dataset'!$A:$F,6)&gt;24*3,1,IF(VLOOKUP($A18,'Outbreak dataset'!$A:$F,6)="",1,0))</f>
        <v>1</v>
      </c>
      <c r="E18" s="28">
        <f>IF(VLOOKUP($A18,'Outbreak dataset'!$A:$F,6)&gt;24*4,1,IF(VLOOKUP($A18,'Outbreak dataset'!$A:$F,6)="",1,0))</f>
        <v>1</v>
      </c>
      <c r="F18" s="28">
        <f>IF(VLOOKUP($A18,'Outbreak dataset'!$A:$F,6)&gt;24*5,1,IF(VLOOKUP($A18,'Outbreak dataset'!$A:$F,6)="",1,0))</f>
        <v>0</v>
      </c>
      <c r="G18" s="28">
        <f>IF(VLOOKUP($A18,'Outbreak dataset'!$A:$L,12)&gt;24*(1-1), IF(VLOOKUP($A18,'Outbreak dataset'!$A:$L,6)&lt;24*(1),1,0),  IF(VLOOKUP($A18,'Outbreak dataset'!$A:$L,6)="",0,0))</f>
        <v>0</v>
      </c>
      <c r="H18" s="28">
        <f>IF(VLOOKUP($A18,'Outbreak dataset'!$A:$L,12)&gt;24*(2-1), IF(VLOOKUP($A18,'Outbreak dataset'!$A:$L,6)&lt;24*(2),1,0),  IF(VLOOKUP($A18,'Outbreak dataset'!$A:$L,6)="",0,0))</f>
        <v>0</v>
      </c>
      <c r="I18" s="28">
        <f>IF(VLOOKUP($A18,'Outbreak dataset'!$A:$L,12)&gt;24*(3-1), IF(VLOOKUP($A18,'Outbreak dataset'!$A:$L,6)&lt;24*(3),1,0),  IF(VLOOKUP($A18,'Outbreak dataset'!$A:$L,6)="",0,0))</f>
        <v>0</v>
      </c>
      <c r="J18" s="28">
        <f>IF(VLOOKUP($A18,'Outbreak dataset'!$A:$L,12)&gt;24*(4-1), IF(VLOOKUP($A18,'Outbreak dataset'!$A:$L,6)&lt;24*(4),1,0),  IF(VLOOKUP($A18,'Outbreak dataset'!$A:$L,6)="",0,0))</f>
        <v>0</v>
      </c>
      <c r="K18" s="28">
        <f>IF(VLOOKUP($A18,'Outbreak dataset'!$A:$L,12)&gt;24*(5-1), IF(VLOOKUP($A18,'Outbreak dataset'!$A:$L,6)&lt;24*(5),1,0),  IF(VLOOKUP($A18,'Outbreak dataset'!$A:$L,6)="",0,0))</f>
        <v>1</v>
      </c>
      <c r="L18" s="157">
        <f>IF(VLOOKUP($A18,'Outbreak dataset'!$A:$L,12)&lt;24*(1-1), IF(VLOOKUP($A18,'Outbreak dataset'!$A:$L,6)="",0,1),0)</f>
        <v>0</v>
      </c>
      <c r="M18" s="157">
        <f>IF(VLOOKUP($A18,'Outbreak dataset'!$A:$L,12)&lt;24*(2-1), IF(VLOOKUP($A18,'Outbreak dataset'!$A:$L,6)="",0,1),0)</f>
        <v>0</v>
      </c>
      <c r="N18" s="157">
        <f>IF(VLOOKUP($A18,'Outbreak dataset'!$A:$L,12)&lt;24*(3-1), IF(VLOOKUP($A18,'Outbreak dataset'!$A:$L,6)="",0,1),0)</f>
        <v>0</v>
      </c>
      <c r="O18" s="157">
        <f>IF(VLOOKUP($A18,'Outbreak dataset'!$A:$L,12)&lt;24*(4-1), IF(VLOOKUP($A18,'Outbreak dataset'!$A:$L,6)="",0,1),0)</f>
        <v>0</v>
      </c>
      <c r="P18" s="157">
        <f>IF(VLOOKUP($A18,'Outbreak dataset'!$A:$L,12)&lt;24*(5-1), IF(VLOOKUP($A18,'Outbreak dataset'!$A:$L,6)="",0,1),0)</f>
        <v>0</v>
      </c>
    </row>
    <row r="19" spans="1:16">
      <c r="A19" s="159">
        <f>IF(ISERROR(MATCH(A18+1,'Outbreak dataset'!A:A,0)),"",A18+1)</f>
        <v>17</v>
      </c>
      <c r="B19" s="28">
        <f>IF(VLOOKUP($A19,'Outbreak dataset'!$A:$F,6)&gt;24*1,1,IF(VLOOKUP($A19,'Outbreak dataset'!$A:$F,6)="",1,0))</f>
        <v>1</v>
      </c>
      <c r="C19" s="28">
        <f>IF(VLOOKUP($A19,'Outbreak dataset'!$A:$F,6)&gt;24*2,1,IF(VLOOKUP($A19,'Outbreak dataset'!$A:$F,6)="",1,0))</f>
        <v>1</v>
      </c>
      <c r="D19" s="28">
        <f>IF(VLOOKUP($A19,'Outbreak dataset'!$A:$F,6)&gt;24*3,1,IF(VLOOKUP($A19,'Outbreak dataset'!$A:$F,6)="",1,0))</f>
        <v>1</v>
      </c>
      <c r="E19" s="28">
        <f>IF(VLOOKUP($A19,'Outbreak dataset'!$A:$F,6)&gt;24*4,1,IF(VLOOKUP($A19,'Outbreak dataset'!$A:$F,6)="",1,0))</f>
        <v>1</v>
      </c>
      <c r="F19" s="28">
        <f>IF(VLOOKUP($A19,'Outbreak dataset'!$A:$F,6)&gt;24*5,1,IF(VLOOKUP($A19,'Outbreak dataset'!$A:$F,6)="",1,0))</f>
        <v>0</v>
      </c>
      <c r="G19" s="28">
        <f>IF(VLOOKUP($A19,'Outbreak dataset'!$A:$L,12)&gt;24*(1-1), IF(VLOOKUP($A19,'Outbreak dataset'!$A:$L,6)&lt;24*(1),1,0),  IF(VLOOKUP($A19,'Outbreak dataset'!$A:$L,6)="",0,0))</f>
        <v>0</v>
      </c>
      <c r="H19" s="28">
        <f>IF(VLOOKUP($A19,'Outbreak dataset'!$A:$L,12)&gt;24*(2-1), IF(VLOOKUP($A19,'Outbreak dataset'!$A:$L,6)&lt;24*(2),1,0),  IF(VLOOKUP($A19,'Outbreak dataset'!$A:$L,6)="",0,0))</f>
        <v>0</v>
      </c>
      <c r="I19" s="28">
        <f>IF(VLOOKUP($A19,'Outbreak dataset'!$A:$L,12)&gt;24*(3-1), IF(VLOOKUP($A19,'Outbreak dataset'!$A:$L,6)&lt;24*(3),1,0),  IF(VLOOKUP($A19,'Outbreak dataset'!$A:$L,6)="",0,0))</f>
        <v>0</v>
      </c>
      <c r="J19" s="28">
        <f>IF(VLOOKUP($A19,'Outbreak dataset'!$A:$L,12)&gt;24*(4-1), IF(VLOOKUP($A19,'Outbreak dataset'!$A:$L,6)&lt;24*(4),1,0),  IF(VLOOKUP($A19,'Outbreak dataset'!$A:$L,6)="",0,0))</f>
        <v>0</v>
      </c>
      <c r="K19" s="28">
        <f>IF(VLOOKUP($A19,'Outbreak dataset'!$A:$L,12)&gt;24*(5-1), IF(VLOOKUP($A19,'Outbreak dataset'!$A:$L,6)&lt;24*(5),1,0),  IF(VLOOKUP($A19,'Outbreak dataset'!$A:$L,6)="",0,0))</f>
        <v>1</v>
      </c>
      <c r="L19" s="157">
        <f>IF(VLOOKUP($A19,'Outbreak dataset'!$A:$L,12)&lt;24*(1-1), IF(VLOOKUP($A19,'Outbreak dataset'!$A:$L,6)="",0,1),0)</f>
        <v>0</v>
      </c>
      <c r="M19" s="157">
        <f>IF(VLOOKUP($A19,'Outbreak dataset'!$A:$L,12)&lt;24*(2-1), IF(VLOOKUP($A19,'Outbreak dataset'!$A:$L,6)="",0,1),0)</f>
        <v>0</v>
      </c>
      <c r="N19" s="157">
        <f>IF(VLOOKUP($A19,'Outbreak dataset'!$A:$L,12)&lt;24*(3-1), IF(VLOOKUP($A19,'Outbreak dataset'!$A:$L,6)="",0,1),0)</f>
        <v>0</v>
      </c>
      <c r="O19" s="157">
        <f>IF(VLOOKUP($A19,'Outbreak dataset'!$A:$L,12)&lt;24*(4-1), IF(VLOOKUP($A19,'Outbreak dataset'!$A:$L,6)="",0,1),0)</f>
        <v>0</v>
      </c>
      <c r="P19" s="157">
        <f>IF(VLOOKUP($A19,'Outbreak dataset'!$A:$L,12)&lt;24*(5-1), IF(VLOOKUP($A19,'Outbreak dataset'!$A:$L,6)="",0,1),0)</f>
        <v>0</v>
      </c>
    </row>
    <row r="20" spans="1:16">
      <c r="A20" s="159">
        <f>IF(ISERROR(MATCH(A19+1,'Outbreak dataset'!A:A,0)),"",A19+1)</f>
        <v>18</v>
      </c>
      <c r="B20" s="28">
        <f>IF(VLOOKUP($A20,'Outbreak dataset'!$A:$F,6)&gt;24*1,1,IF(VLOOKUP($A20,'Outbreak dataset'!$A:$F,6)="",1,0))</f>
        <v>1</v>
      </c>
      <c r="C20" s="28">
        <f>IF(VLOOKUP($A20,'Outbreak dataset'!$A:$F,6)&gt;24*2,1,IF(VLOOKUP($A20,'Outbreak dataset'!$A:$F,6)="",1,0))</f>
        <v>1</v>
      </c>
      <c r="D20" s="28">
        <f>IF(VLOOKUP($A20,'Outbreak dataset'!$A:$F,6)&gt;24*3,1,IF(VLOOKUP($A20,'Outbreak dataset'!$A:$F,6)="",1,0))</f>
        <v>1</v>
      </c>
      <c r="E20" s="28">
        <f>IF(VLOOKUP($A20,'Outbreak dataset'!$A:$F,6)&gt;24*4,1,IF(VLOOKUP($A20,'Outbreak dataset'!$A:$F,6)="",1,0))</f>
        <v>1</v>
      </c>
      <c r="F20" s="28">
        <f>IF(VLOOKUP($A20,'Outbreak dataset'!$A:$F,6)&gt;24*5,1,IF(VLOOKUP($A20,'Outbreak dataset'!$A:$F,6)="",1,0))</f>
        <v>0</v>
      </c>
      <c r="G20" s="28">
        <f>IF(VLOOKUP($A20,'Outbreak dataset'!$A:$L,12)&gt;24*(1-1), IF(VLOOKUP($A20,'Outbreak dataset'!$A:$L,6)&lt;24*(1),1,0),  IF(VLOOKUP($A20,'Outbreak dataset'!$A:$L,6)="",0,0))</f>
        <v>0</v>
      </c>
      <c r="H20" s="28">
        <f>IF(VLOOKUP($A20,'Outbreak dataset'!$A:$L,12)&gt;24*(2-1), IF(VLOOKUP($A20,'Outbreak dataset'!$A:$L,6)&lt;24*(2),1,0),  IF(VLOOKUP($A20,'Outbreak dataset'!$A:$L,6)="",0,0))</f>
        <v>0</v>
      </c>
      <c r="I20" s="28">
        <f>IF(VLOOKUP($A20,'Outbreak dataset'!$A:$L,12)&gt;24*(3-1), IF(VLOOKUP($A20,'Outbreak dataset'!$A:$L,6)&lt;24*(3),1,0),  IF(VLOOKUP($A20,'Outbreak dataset'!$A:$L,6)="",0,0))</f>
        <v>0</v>
      </c>
      <c r="J20" s="28">
        <f>IF(VLOOKUP($A20,'Outbreak dataset'!$A:$L,12)&gt;24*(4-1), IF(VLOOKUP($A20,'Outbreak dataset'!$A:$L,6)&lt;24*(4),1,0),  IF(VLOOKUP($A20,'Outbreak dataset'!$A:$L,6)="",0,0))</f>
        <v>0</v>
      </c>
      <c r="K20" s="28">
        <f>IF(VLOOKUP($A20,'Outbreak dataset'!$A:$L,12)&gt;24*(5-1), IF(VLOOKUP($A20,'Outbreak dataset'!$A:$L,6)&lt;24*(5),1,0),  IF(VLOOKUP($A20,'Outbreak dataset'!$A:$L,6)="",0,0))</f>
        <v>1</v>
      </c>
      <c r="L20" s="157">
        <f>IF(VLOOKUP($A20,'Outbreak dataset'!$A:$L,12)&lt;24*(1-1), IF(VLOOKUP($A20,'Outbreak dataset'!$A:$L,6)="",0,1),0)</f>
        <v>0</v>
      </c>
      <c r="M20" s="157">
        <f>IF(VLOOKUP($A20,'Outbreak dataset'!$A:$L,12)&lt;24*(2-1), IF(VLOOKUP($A20,'Outbreak dataset'!$A:$L,6)="",0,1),0)</f>
        <v>0</v>
      </c>
      <c r="N20" s="157">
        <f>IF(VLOOKUP($A20,'Outbreak dataset'!$A:$L,12)&lt;24*(3-1), IF(VLOOKUP($A20,'Outbreak dataset'!$A:$L,6)="",0,1),0)</f>
        <v>0</v>
      </c>
      <c r="O20" s="157">
        <f>IF(VLOOKUP($A20,'Outbreak dataset'!$A:$L,12)&lt;24*(4-1), IF(VLOOKUP($A20,'Outbreak dataset'!$A:$L,6)="",0,1),0)</f>
        <v>0</v>
      </c>
      <c r="P20" s="157">
        <f>IF(VLOOKUP($A20,'Outbreak dataset'!$A:$L,12)&lt;24*(5-1), IF(VLOOKUP($A20,'Outbreak dataset'!$A:$L,6)="",0,1),0)</f>
        <v>0</v>
      </c>
    </row>
    <row r="21" spans="1:16">
      <c r="A21" s="159">
        <f>IF(ISERROR(MATCH(A20+1,'Outbreak dataset'!A:A,0)),"",A20+1)</f>
        <v>19</v>
      </c>
      <c r="B21" s="28">
        <f>IF(VLOOKUP($A21,'Outbreak dataset'!$A:$F,6)&gt;24*1,1,IF(VLOOKUP($A21,'Outbreak dataset'!$A:$F,6)="",1,0))</f>
        <v>1</v>
      </c>
      <c r="C21" s="28">
        <f>IF(VLOOKUP($A21,'Outbreak dataset'!$A:$F,6)&gt;24*2,1,IF(VLOOKUP($A21,'Outbreak dataset'!$A:$F,6)="",1,0))</f>
        <v>1</v>
      </c>
      <c r="D21" s="28">
        <f>IF(VLOOKUP($A21,'Outbreak dataset'!$A:$F,6)&gt;24*3,1,IF(VLOOKUP($A21,'Outbreak dataset'!$A:$F,6)="",1,0))</f>
        <v>1</v>
      </c>
      <c r="E21" s="28">
        <f>IF(VLOOKUP($A21,'Outbreak dataset'!$A:$F,6)&gt;24*4,1,IF(VLOOKUP($A21,'Outbreak dataset'!$A:$F,6)="",1,0))</f>
        <v>1</v>
      </c>
      <c r="F21" s="28">
        <f>IF(VLOOKUP($A21,'Outbreak dataset'!$A:$F,6)&gt;24*5,1,IF(VLOOKUP($A21,'Outbreak dataset'!$A:$F,6)="",1,0))</f>
        <v>1</v>
      </c>
      <c r="G21" s="28">
        <f>IF(VLOOKUP($A21,'Outbreak dataset'!$A:$L,12)&gt;24*(1-1), IF(VLOOKUP($A21,'Outbreak dataset'!$A:$L,6)&lt;24*(1),1,0),  IF(VLOOKUP($A21,'Outbreak dataset'!$A:$L,6)="",0,0))</f>
        <v>0</v>
      </c>
      <c r="H21" s="28">
        <f>IF(VLOOKUP($A21,'Outbreak dataset'!$A:$L,12)&gt;24*(2-1), IF(VLOOKUP($A21,'Outbreak dataset'!$A:$L,6)&lt;24*(2),1,0),  IF(VLOOKUP($A21,'Outbreak dataset'!$A:$L,6)="",0,0))</f>
        <v>0</v>
      </c>
      <c r="I21" s="28">
        <f>IF(VLOOKUP($A21,'Outbreak dataset'!$A:$L,12)&gt;24*(3-1), IF(VLOOKUP($A21,'Outbreak dataset'!$A:$L,6)&lt;24*(3),1,0),  IF(VLOOKUP($A21,'Outbreak dataset'!$A:$L,6)="",0,0))</f>
        <v>0</v>
      </c>
      <c r="J21" s="28">
        <f>IF(VLOOKUP($A21,'Outbreak dataset'!$A:$L,12)&gt;24*(4-1), IF(VLOOKUP($A21,'Outbreak dataset'!$A:$L,6)&lt;24*(4),1,0),  IF(VLOOKUP($A21,'Outbreak dataset'!$A:$L,6)="",0,0))</f>
        <v>0</v>
      </c>
      <c r="K21" s="28">
        <f>IF(VLOOKUP($A21,'Outbreak dataset'!$A:$L,12)&gt;24*(5-1), IF(VLOOKUP($A21,'Outbreak dataset'!$A:$L,6)&lt;24*(5),1,0),  IF(VLOOKUP($A21,'Outbreak dataset'!$A:$L,6)="",0,0))</f>
        <v>0</v>
      </c>
      <c r="L21" s="157">
        <f>IF(VLOOKUP($A21,'Outbreak dataset'!$A:$L,12)&lt;24*(1-1), IF(VLOOKUP($A21,'Outbreak dataset'!$A:$L,6)="",0,1),0)</f>
        <v>0</v>
      </c>
      <c r="M21" s="157">
        <f>IF(VLOOKUP($A21,'Outbreak dataset'!$A:$L,12)&lt;24*(2-1), IF(VLOOKUP($A21,'Outbreak dataset'!$A:$L,6)="",0,1),0)</f>
        <v>0</v>
      </c>
      <c r="N21" s="157">
        <f>IF(VLOOKUP($A21,'Outbreak dataset'!$A:$L,12)&lt;24*(3-1), IF(VLOOKUP($A21,'Outbreak dataset'!$A:$L,6)="",0,1),0)</f>
        <v>0</v>
      </c>
      <c r="O21" s="157">
        <f>IF(VLOOKUP($A21,'Outbreak dataset'!$A:$L,12)&lt;24*(4-1), IF(VLOOKUP($A21,'Outbreak dataset'!$A:$L,6)="",0,1),0)</f>
        <v>0</v>
      </c>
      <c r="P21" s="157">
        <f>IF(VLOOKUP($A21,'Outbreak dataset'!$A:$L,12)&lt;24*(5-1), IF(VLOOKUP($A21,'Outbreak dataset'!$A:$L,6)="",0,1),0)</f>
        <v>0</v>
      </c>
    </row>
    <row r="22" spans="1:16">
      <c r="A22" s="159">
        <f>IF(ISERROR(MATCH(A21+1,'Outbreak dataset'!A:A,0)),"",A21+1)</f>
        <v>20</v>
      </c>
      <c r="B22" s="28">
        <f>IF(VLOOKUP($A22,'Outbreak dataset'!$A:$F,6)&gt;24*1,1,IF(VLOOKUP($A22,'Outbreak dataset'!$A:$F,6)="",1,0))</f>
        <v>1</v>
      </c>
      <c r="C22" s="28">
        <f>IF(VLOOKUP($A22,'Outbreak dataset'!$A:$F,6)&gt;24*2,1,IF(VLOOKUP($A22,'Outbreak dataset'!$A:$F,6)="",1,0))</f>
        <v>1</v>
      </c>
      <c r="D22" s="28">
        <f>IF(VLOOKUP($A22,'Outbreak dataset'!$A:$F,6)&gt;24*3,1,IF(VLOOKUP($A22,'Outbreak dataset'!$A:$F,6)="",1,0))</f>
        <v>1</v>
      </c>
      <c r="E22" s="28">
        <f>IF(VLOOKUP($A22,'Outbreak dataset'!$A:$F,6)&gt;24*4,1,IF(VLOOKUP($A22,'Outbreak dataset'!$A:$F,6)="",1,0))</f>
        <v>1</v>
      </c>
      <c r="F22" s="28">
        <f>IF(VLOOKUP($A22,'Outbreak dataset'!$A:$F,6)&gt;24*5,1,IF(VLOOKUP($A22,'Outbreak dataset'!$A:$F,6)="",1,0))</f>
        <v>1</v>
      </c>
      <c r="G22" s="28">
        <f>IF(VLOOKUP($A22,'Outbreak dataset'!$A:$L,12)&gt;24*(1-1), IF(VLOOKUP($A22,'Outbreak dataset'!$A:$L,6)&lt;24*(1),1,0),  IF(VLOOKUP($A22,'Outbreak dataset'!$A:$L,6)="",0,0))</f>
        <v>0</v>
      </c>
      <c r="H22" s="28">
        <f>IF(VLOOKUP($A22,'Outbreak dataset'!$A:$L,12)&gt;24*(2-1), IF(VLOOKUP($A22,'Outbreak dataset'!$A:$L,6)&lt;24*(2),1,0),  IF(VLOOKUP($A22,'Outbreak dataset'!$A:$L,6)="",0,0))</f>
        <v>0</v>
      </c>
      <c r="I22" s="28">
        <f>IF(VLOOKUP($A22,'Outbreak dataset'!$A:$L,12)&gt;24*(3-1), IF(VLOOKUP($A22,'Outbreak dataset'!$A:$L,6)&lt;24*(3),1,0),  IF(VLOOKUP($A22,'Outbreak dataset'!$A:$L,6)="",0,0))</f>
        <v>0</v>
      </c>
      <c r="J22" s="28">
        <f>IF(VLOOKUP($A22,'Outbreak dataset'!$A:$L,12)&gt;24*(4-1), IF(VLOOKUP($A22,'Outbreak dataset'!$A:$L,6)&lt;24*(4),1,0),  IF(VLOOKUP($A22,'Outbreak dataset'!$A:$L,6)="",0,0))</f>
        <v>0</v>
      </c>
      <c r="K22" s="28">
        <f>IF(VLOOKUP($A22,'Outbreak dataset'!$A:$L,12)&gt;24*(5-1), IF(VLOOKUP($A22,'Outbreak dataset'!$A:$L,6)&lt;24*(5),1,0),  IF(VLOOKUP($A22,'Outbreak dataset'!$A:$L,6)="",0,0))</f>
        <v>0</v>
      </c>
      <c r="L22" s="157">
        <f>IF(VLOOKUP($A22,'Outbreak dataset'!$A:$L,12)&lt;24*(1-1), IF(VLOOKUP($A22,'Outbreak dataset'!$A:$L,6)="",0,1),0)</f>
        <v>0</v>
      </c>
      <c r="M22" s="157">
        <f>IF(VLOOKUP($A22,'Outbreak dataset'!$A:$L,12)&lt;24*(2-1), IF(VLOOKUP($A22,'Outbreak dataset'!$A:$L,6)="",0,1),0)</f>
        <v>0</v>
      </c>
      <c r="N22" s="157">
        <f>IF(VLOOKUP($A22,'Outbreak dataset'!$A:$L,12)&lt;24*(3-1), IF(VLOOKUP($A22,'Outbreak dataset'!$A:$L,6)="",0,1),0)</f>
        <v>0</v>
      </c>
      <c r="O22" s="157">
        <f>IF(VLOOKUP($A22,'Outbreak dataset'!$A:$L,12)&lt;24*(4-1), IF(VLOOKUP($A22,'Outbreak dataset'!$A:$L,6)="",0,1),0)</f>
        <v>0</v>
      </c>
      <c r="P22" s="157">
        <f>IF(VLOOKUP($A22,'Outbreak dataset'!$A:$L,12)&lt;24*(5-1), IF(VLOOKUP($A22,'Outbreak dataset'!$A:$L,6)="",0,1),0)</f>
        <v>0</v>
      </c>
    </row>
    <row r="23" spans="1:16">
      <c r="A23" s="159">
        <f>IF(ISERROR(MATCH(A22+1,'Outbreak dataset'!A:A,0)),"",A22+1)</f>
        <v>21</v>
      </c>
      <c r="B23" s="28">
        <f>IF(VLOOKUP($A23,'Outbreak dataset'!$A:$F,6)&gt;24*1,1,IF(VLOOKUP($A23,'Outbreak dataset'!$A:$F,6)="",1,0))</f>
        <v>1</v>
      </c>
      <c r="C23" s="28">
        <f>IF(VLOOKUP($A23,'Outbreak dataset'!$A:$F,6)&gt;24*2,1,IF(VLOOKUP($A23,'Outbreak dataset'!$A:$F,6)="",1,0))</f>
        <v>1</v>
      </c>
      <c r="D23" s="28">
        <f>IF(VLOOKUP($A23,'Outbreak dataset'!$A:$F,6)&gt;24*3,1,IF(VLOOKUP($A23,'Outbreak dataset'!$A:$F,6)="",1,0))</f>
        <v>1</v>
      </c>
      <c r="E23" s="28">
        <f>IF(VLOOKUP($A23,'Outbreak dataset'!$A:$F,6)&gt;24*4,1,IF(VLOOKUP($A23,'Outbreak dataset'!$A:$F,6)="",1,0))</f>
        <v>1</v>
      </c>
      <c r="F23" s="28">
        <f>IF(VLOOKUP($A23,'Outbreak dataset'!$A:$F,6)&gt;24*5,1,IF(VLOOKUP($A23,'Outbreak dataset'!$A:$F,6)="",1,0))</f>
        <v>1</v>
      </c>
      <c r="G23" s="28">
        <f>IF(VLOOKUP($A23,'Outbreak dataset'!$A:$L,12)&gt;24*(1-1), IF(VLOOKUP($A23,'Outbreak dataset'!$A:$L,6)&lt;24*(1),1,0),  IF(VLOOKUP($A23,'Outbreak dataset'!$A:$L,6)="",0,0))</f>
        <v>0</v>
      </c>
      <c r="H23" s="28">
        <f>IF(VLOOKUP($A23,'Outbreak dataset'!$A:$L,12)&gt;24*(2-1), IF(VLOOKUP($A23,'Outbreak dataset'!$A:$L,6)&lt;24*(2),1,0),  IF(VLOOKUP($A23,'Outbreak dataset'!$A:$L,6)="",0,0))</f>
        <v>0</v>
      </c>
      <c r="I23" s="28">
        <f>IF(VLOOKUP($A23,'Outbreak dataset'!$A:$L,12)&gt;24*(3-1), IF(VLOOKUP($A23,'Outbreak dataset'!$A:$L,6)&lt;24*(3),1,0),  IF(VLOOKUP($A23,'Outbreak dataset'!$A:$L,6)="",0,0))</f>
        <v>0</v>
      </c>
      <c r="J23" s="28">
        <f>IF(VLOOKUP($A23,'Outbreak dataset'!$A:$L,12)&gt;24*(4-1), IF(VLOOKUP($A23,'Outbreak dataset'!$A:$L,6)&lt;24*(4),1,0),  IF(VLOOKUP($A23,'Outbreak dataset'!$A:$L,6)="",0,0))</f>
        <v>0</v>
      </c>
      <c r="K23" s="28">
        <f>IF(VLOOKUP($A23,'Outbreak dataset'!$A:$L,12)&gt;24*(5-1), IF(VLOOKUP($A23,'Outbreak dataset'!$A:$L,6)&lt;24*(5),1,0),  IF(VLOOKUP($A23,'Outbreak dataset'!$A:$L,6)="",0,0))</f>
        <v>0</v>
      </c>
      <c r="L23" s="157">
        <f>IF(VLOOKUP($A23,'Outbreak dataset'!$A:$L,12)&lt;24*(1-1), IF(VLOOKUP($A23,'Outbreak dataset'!$A:$L,6)="",0,1),0)</f>
        <v>0</v>
      </c>
      <c r="M23" s="157">
        <f>IF(VLOOKUP($A23,'Outbreak dataset'!$A:$L,12)&lt;24*(2-1), IF(VLOOKUP($A23,'Outbreak dataset'!$A:$L,6)="",0,1),0)</f>
        <v>0</v>
      </c>
      <c r="N23" s="157">
        <f>IF(VLOOKUP($A23,'Outbreak dataset'!$A:$L,12)&lt;24*(3-1), IF(VLOOKUP($A23,'Outbreak dataset'!$A:$L,6)="",0,1),0)</f>
        <v>0</v>
      </c>
      <c r="O23" s="157">
        <f>IF(VLOOKUP($A23,'Outbreak dataset'!$A:$L,12)&lt;24*(4-1), IF(VLOOKUP($A23,'Outbreak dataset'!$A:$L,6)="",0,1),0)</f>
        <v>0</v>
      </c>
      <c r="P23" s="157">
        <f>IF(VLOOKUP($A23,'Outbreak dataset'!$A:$L,12)&lt;24*(5-1), IF(VLOOKUP($A23,'Outbreak dataset'!$A:$L,6)="",0,1),0)</f>
        <v>0</v>
      </c>
    </row>
    <row r="24" spans="1:16">
      <c r="A24" s="159">
        <f>IF(ISERROR(MATCH(A23+1,'Outbreak dataset'!A:A,0)),"",A23+1)</f>
        <v>22</v>
      </c>
      <c r="B24" s="28">
        <f>IF(VLOOKUP($A24,'Outbreak dataset'!$A:$F,6)&gt;24*1,1,IF(VLOOKUP($A24,'Outbreak dataset'!$A:$F,6)="",1,0))</f>
        <v>1</v>
      </c>
      <c r="C24" s="28">
        <f>IF(VLOOKUP($A24,'Outbreak dataset'!$A:$F,6)&gt;24*2,1,IF(VLOOKUP($A24,'Outbreak dataset'!$A:$F,6)="",1,0))</f>
        <v>1</v>
      </c>
      <c r="D24" s="28">
        <f>IF(VLOOKUP($A24,'Outbreak dataset'!$A:$F,6)&gt;24*3,1,IF(VLOOKUP($A24,'Outbreak dataset'!$A:$F,6)="",1,0))</f>
        <v>1</v>
      </c>
      <c r="E24" s="28">
        <f>IF(VLOOKUP($A24,'Outbreak dataset'!$A:$F,6)&gt;24*4,1,IF(VLOOKUP($A24,'Outbreak dataset'!$A:$F,6)="",1,0))</f>
        <v>1</v>
      </c>
      <c r="F24" s="28">
        <f>IF(VLOOKUP($A24,'Outbreak dataset'!$A:$F,6)&gt;24*5,1,IF(VLOOKUP($A24,'Outbreak dataset'!$A:$F,6)="",1,0))</f>
        <v>1</v>
      </c>
      <c r="G24" s="28">
        <f>IF(VLOOKUP($A24,'Outbreak dataset'!$A:$L,12)&gt;24*(1-1), IF(VLOOKUP($A24,'Outbreak dataset'!$A:$L,6)&lt;24*(1),1,0),  IF(VLOOKUP($A24,'Outbreak dataset'!$A:$L,6)="",0,0))</f>
        <v>0</v>
      </c>
      <c r="H24" s="28">
        <f>IF(VLOOKUP($A24,'Outbreak dataset'!$A:$L,12)&gt;24*(2-1), IF(VLOOKUP($A24,'Outbreak dataset'!$A:$L,6)&lt;24*(2),1,0),  IF(VLOOKUP($A24,'Outbreak dataset'!$A:$L,6)="",0,0))</f>
        <v>0</v>
      </c>
      <c r="I24" s="28">
        <f>IF(VLOOKUP($A24,'Outbreak dataset'!$A:$L,12)&gt;24*(3-1), IF(VLOOKUP($A24,'Outbreak dataset'!$A:$L,6)&lt;24*(3),1,0),  IF(VLOOKUP($A24,'Outbreak dataset'!$A:$L,6)="",0,0))</f>
        <v>0</v>
      </c>
      <c r="J24" s="28">
        <f>IF(VLOOKUP($A24,'Outbreak dataset'!$A:$L,12)&gt;24*(4-1), IF(VLOOKUP($A24,'Outbreak dataset'!$A:$L,6)&lt;24*(4),1,0),  IF(VLOOKUP($A24,'Outbreak dataset'!$A:$L,6)="",0,0))</f>
        <v>0</v>
      </c>
      <c r="K24" s="28">
        <f>IF(VLOOKUP($A24,'Outbreak dataset'!$A:$L,12)&gt;24*(5-1), IF(VLOOKUP($A24,'Outbreak dataset'!$A:$L,6)&lt;24*(5),1,0),  IF(VLOOKUP($A24,'Outbreak dataset'!$A:$L,6)="",0,0))</f>
        <v>0</v>
      </c>
      <c r="L24" s="157">
        <f>IF(VLOOKUP($A24,'Outbreak dataset'!$A:$L,12)&lt;24*(1-1), IF(VLOOKUP($A24,'Outbreak dataset'!$A:$L,6)="",0,1),0)</f>
        <v>0</v>
      </c>
      <c r="M24" s="157">
        <f>IF(VLOOKUP($A24,'Outbreak dataset'!$A:$L,12)&lt;24*(2-1), IF(VLOOKUP($A24,'Outbreak dataset'!$A:$L,6)="",0,1),0)</f>
        <v>0</v>
      </c>
      <c r="N24" s="157">
        <f>IF(VLOOKUP($A24,'Outbreak dataset'!$A:$L,12)&lt;24*(3-1), IF(VLOOKUP($A24,'Outbreak dataset'!$A:$L,6)="",0,1),0)</f>
        <v>0</v>
      </c>
      <c r="O24" s="157">
        <f>IF(VLOOKUP($A24,'Outbreak dataset'!$A:$L,12)&lt;24*(4-1), IF(VLOOKUP($A24,'Outbreak dataset'!$A:$L,6)="",0,1),0)</f>
        <v>0</v>
      </c>
      <c r="P24" s="157">
        <f>IF(VLOOKUP($A24,'Outbreak dataset'!$A:$L,12)&lt;24*(5-1), IF(VLOOKUP($A24,'Outbreak dataset'!$A:$L,6)="",0,1),0)</f>
        <v>0</v>
      </c>
    </row>
    <row r="25" spans="1:16">
      <c r="A25" s="159">
        <f>IF(ISERROR(MATCH(A24+1,'Outbreak dataset'!A:A,0)),"",A24+1)</f>
        <v>23</v>
      </c>
      <c r="B25" s="28">
        <f>IF(VLOOKUP($A25,'Outbreak dataset'!$A:$F,6)&gt;24*1,1,IF(VLOOKUP($A25,'Outbreak dataset'!$A:$F,6)="",1,0))</f>
        <v>1</v>
      </c>
      <c r="C25" s="28">
        <f>IF(VLOOKUP($A25,'Outbreak dataset'!$A:$F,6)&gt;24*2,1,IF(VLOOKUP($A25,'Outbreak dataset'!$A:$F,6)="",1,0))</f>
        <v>1</v>
      </c>
      <c r="D25" s="28">
        <f>IF(VLOOKUP($A25,'Outbreak dataset'!$A:$F,6)&gt;24*3,1,IF(VLOOKUP($A25,'Outbreak dataset'!$A:$F,6)="",1,0))</f>
        <v>1</v>
      </c>
      <c r="E25" s="28">
        <f>IF(VLOOKUP($A25,'Outbreak dataset'!$A:$F,6)&gt;24*4,1,IF(VLOOKUP($A25,'Outbreak dataset'!$A:$F,6)="",1,0))</f>
        <v>1</v>
      </c>
      <c r="F25" s="28">
        <f>IF(VLOOKUP($A25,'Outbreak dataset'!$A:$F,6)&gt;24*5,1,IF(VLOOKUP($A25,'Outbreak dataset'!$A:$F,6)="",1,0))</f>
        <v>1</v>
      </c>
      <c r="G25" s="28">
        <f>IF(VLOOKUP($A25,'Outbreak dataset'!$A:$L,12)&gt;24*(1-1), IF(VLOOKUP($A25,'Outbreak dataset'!$A:$L,6)&lt;24*(1),1,0),  IF(VLOOKUP($A25,'Outbreak dataset'!$A:$L,6)="",0,0))</f>
        <v>0</v>
      </c>
      <c r="H25" s="28">
        <f>IF(VLOOKUP($A25,'Outbreak dataset'!$A:$L,12)&gt;24*(2-1), IF(VLOOKUP($A25,'Outbreak dataset'!$A:$L,6)&lt;24*(2),1,0),  IF(VLOOKUP($A25,'Outbreak dataset'!$A:$L,6)="",0,0))</f>
        <v>0</v>
      </c>
      <c r="I25" s="28">
        <f>IF(VLOOKUP($A25,'Outbreak dataset'!$A:$L,12)&gt;24*(3-1), IF(VLOOKUP($A25,'Outbreak dataset'!$A:$L,6)&lt;24*(3),1,0),  IF(VLOOKUP($A25,'Outbreak dataset'!$A:$L,6)="",0,0))</f>
        <v>0</v>
      </c>
      <c r="J25" s="28">
        <f>IF(VLOOKUP($A25,'Outbreak dataset'!$A:$L,12)&gt;24*(4-1), IF(VLOOKUP($A25,'Outbreak dataset'!$A:$L,6)&lt;24*(4),1,0),  IF(VLOOKUP($A25,'Outbreak dataset'!$A:$L,6)="",0,0))</f>
        <v>0</v>
      </c>
      <c r="K25" s="28">
        <f>IF(VLOOKUP($A25,'Outbreak dataset'!$A:$L,12)&gt;24*(5-1), IF(VLOOKUP($A25,'Outbreak dataset'!$A:$L,6)&lt;24*(5),1,0),  IF(VLOOKUP($A25,'Outbreak dataset'!$A:$L,6)="",0,0))</f>
        <v>0</v>
      </c>
      <c r="L25" s="157">
        <f>IF(VLOOKUP($A25,'Outbreak dataset'!$A:$L,12)&lt;24*(1-1), IF(VLOOKUP($A25,'Outbreak dataset'!$A:$L,6)="",0,1),0)</f>
        <v>0</v>
      </c>
      <c r="M25" s="157">
        <f>IF(VLOOKUP($A25,'Outbreak dataset'!$A:$L,12)&lt;24*(2-1), IF(VLOOKUP($A25,'Outbreak dataset'!$A:$L,6)="",0,1),0)</f>
        <v>0</v>
      </c>
      <c r="N25" s="157">
        <f>IF(VLOOKUP($A25,'Outbreak dataset'!$A:$L,12)&lt;24*(3-1), IF(VLOOKUP($A25,'Outbreak dataset'!$A:$L,6)="",0,1),0)</f>
        <v>0</v>
      </c>
      <c r="O25" s="157">
        <f>IF(VLOOKUP($A25,'Outbreak dataset'!$A:$L,12)&lt;24*(4-1), IF(VLOOKUP($A25,'Outbreak dataset'!$A:$L,6)="",0,1),0)</f>
        <v>0</v>
      </c>
      <c r="P25" s="157">
        <f>IF(VLOOKUP($A25,'Outbreak dataset'!$A:$L,12)&lt;24*(5-1), IF(VLOOKUP($A25,'Outbreak dataset'!$A:$L,6)="",0,1),0)</f>
        <v>0</v>
      </c>
    </row>
    <row r="26" spans="1:16">
      <c r="A26" s="159">
        <f>IF(ISERROR(MATCH(A25+1,'Outbreak dataset'!A:A,0)),"",A25+1)</f>
        <v>24</v>
      </c>
      <c r="B26" s="28">
        <f>IF(VLOOKUP($A26,'Outbreak dataset'!$A:$F,6)&gt;24*1,1,IF(VLOOKUP($A26,'Outbreak dataset'!$A:$F,6)="",1,0))</f>
        <v>1</v>
      </c>
      <c r="C26" s="28">
        <f>IF(VLOOKUP($A26,'Outbreak dataset'!$A:$F,6)&gt;24*2,1,IF(VLOOKUP($A26,'Outbreak dataset'!$A:$F,6)="",1,0))</f>
        <v>1</v>
      </c>
      <c r="D26" s="28">
        <f>IF(VLOOKUP($A26,'Outbreak dataset'!$A:$F,6)&gt;24*3,1,IF(VLOOKUP($A26,'Outbreak dataset'!$A:$F,6)="",1,0))</f>
        <v>1</v>
      </c>
      <c r="E26" s="28">
        <f>IF(VLOOKUP($A26,'Outbreak dataset'!$A:$F,6)&gt;24*4,1,IF(VLOOKUP($A26,'Outbreak dataset'!$A:$F,6)="",1,0))</f>
        <v>1</v>
      </c>
      <c r="F26" s="28">
        <f>IF(VLOOKUP($A26,'Outbreak dataset'!$A:$F,6)&gt;24*5,1,IF(VLOOKUP($A26,'Outbreak dataset'!$A:$F,6)="",1,0))</f>
        <v>1</v>
      </c>
      <c r="G26" s="28">
        <f>IF(VLOOKUP($A26,'Outbreak dataset'!$A:$L,12)&gt;24*(1-1), IF(VLOOKUP($A26,'Outbreak dataset'!$A:$L,6)&lt;24*(1),1,0),  IF(VLOOKUP($A26,'Outbreak dataset'!$A:$L,6)="",0,0))</f>
        <v>0</v>
      </c>
      <c r="H26" s="28">
        <f>IF(VLOOKUP($A26,'Outbreak dataset'!$A:$L,12)&gt;24*(2-1), IF(VLOOKUP($A26,'Outbreak dataset'!$A:$L,6)&lt;24*(2),1,0),  IF(VLOOKUP($A26,'Outbreak dataset'!$A:$L,6)="",0,0))</f>
        <v>0</v>
      </c>
      <c r="I26" s="28">
        <f>IF(VLOOKUP($A26,'Outbreak dataset'!$A:$L,12)&gt;24*(3-1), IF(VLOOKUP($A26,'Outbreak dataset'!$A:$L,6)&lt;24*(3),1,0),  IF(VLOOKUP($A26,'Outbreak dataset'!$A:$L,6)="",0,0))</f>
        <v>0</v>
      </c>
      <c r="J26" s="28">
        <f>IF(VLOOKUP($A26,'Outbreak dataset'!$A:$L,12)&gt;24*(4-1), IF(VLOOKUP($A26,'Outbreak dataset'!$A:$L,6)&lt;24*(4),1,0),  IF(VLOOKUP($A26,'Outbreak dataset'!$A:$L,6)="",0,0))</f>
        <v>0</v>
      </c>
      <c r="K26" s="28">
        <f>IF(VLOOKUP($A26,'Outbreak dataset'!$A:$L,12)&gt;24*(5-1), IF(VLOOKUP($A26,'Outbreak dataset'!$A:$L,6)&lt;24*(5),1,0),  IF(VLOOKUP($A26,'Outbreak dataset'!$A:$L,6)="",0,0))</f>
        <v>0</v>
      </c>
      <c r="L26" s="157">
        <f>IF(VLOOKUP($A26,'Outbreak dataset'!$A:$L,12)&lt;24*(1-1), IF(VLOOKUP($A26,'Outbreak dataset'!$A:$L,6)="",0,1),0)</f>
        <v>0</v>
      </c>
      <c r="M26" s="157">
        <f>IF(VLOOKUP($A26,'Outbreak dataset'!$A:$L,12)&lt;24*(2-1), IF(VLOOKUP($A26,'Outbreak dataset'!$A:$L,6)="",0,1),0)</f>
        <v>0</v>
      </c>
      <c r="N26" s="157">
        <f>IF(VLOOKUP($A26,'Outbreak dataset'!$A:$L,12)&lt;24*(3-1), IF(VLOOKUP($A26,'Outbreak dataset'!$A:$L,6)="",0,1),0)</f>
        <v>0</v>
      </c>
      <c r="O26" s="157">
        <f>IF(VLOOKUP($A26,'Outbreak dataset'!$A:$L,12)&lt;24*(4-1), IF(VLOOKUP($A26,'Outbreak dataset'!$A:$L,6)="",0,1),0)</f>
        <v>0</v>
      </c>
      <c r="P26" s="157">
        <f>IF(VLOOKUP($A26,'Outbreak dataset'!$A:$L,12)&lt;24*(5-1), IF(VLOOKUP($A26,'Outbreak dataset'!$A:$L,6)="",0,1),0)</f>
        <v>0</v>
      </c>
    </row>
    <row r="27" spans="1:16">
      <c r="A27" s="159">
        <f>IF(ISERROR(MATCH(A26+1,'Outbreak dataset'!A:A,0)),"",A26+1)</f>
        <v>25</v>
      </c>
      <c r="B27" s="28">
        <f>IF(VLOOKUP($A27,'Outbreak dataset'!$A:$F,6)&gt;24*1,1,IF(VLOOKUP($A27,'Outbreak dataset'!$A:$F,6)="",1,0))</f>
        <v>1</v>
      </c>
      <c r="C27" s="28">
        <f>IF(VLOOKUP($A27,'Outbreak dataset'!$A:$F,6)&gt;24*2,1,IF(VLOOKUP($A27,'Outbreak dataset'!$A:$F,6)="",1,0))</f>
        <v>1</v>
      </c>
      <c r="D27" s="28">
        <f>IF(VLOOKUP($A27,'Outbreak dataset'!$A:$F,6)&gt;24*3,1,IF(VLOOKUP($A27,'Outbreak dataset'!$A:$F,6)="",1,0))</f>
        <v>1</v>
      </c>
      <c r="E27" s="28">
        <f>IF(VLOOKUP($A27,'Outbreak dataset'!$A:$F,6)&gt;24*4,1,IF(VLOOKUP($A27,'Outbreak dataset'!$A:$F,6)="",1,0))</f>
        <v>1</v>
      </c>
      <c r="F27" s="28">
        <f>IF(VLOOKUP($A27,'Outbreak dataset'!$A:$F,6)&gt;24*5,1,IF(VLOOKUP($A27,'Outbreak dataset'!$A:$F,6)="",1,0))</f>
        <v>1</v>
      </c>
      <c r="G27" s="28">
        <f>IF(VLOOKUP($A27,'Outbreak dataset'!$A:$L,12)&gt;24*(1-1), IF(VLOOKUP($A27,'Outbreak dataset'!$A:$L,6)&lt;24*(1),1,0),  IF(VLOOKUP($A27,'Outbreak dataset'!$A:$L,6)="",0,0))</f>
        <v>0</v>
      </c>
      <c r="H27" s="28">
        <f>IF(VLOOKUP($A27,'Outbreak dataset'!$A:$L,12)&gt;24*(2-1), IF(VLOOKUP($A27,'Outbreak dataset'!$A:$L,6)&lt;24*(2),1,0),  IF(VLOOKUP($A27,'Outbreak dataset'!$A:$L,6)="",0,0))</f>
        <v>0</v>
      </c>
      <c r="I27" s="28">
        <f>IF(VLOOKUP($A27,'Outbreak dataset'!$A:$L,12)&gt;24*(3-1), IF(VLOOKUP($A27,'Outbreak dataset'!$A:$L,6)&lt;24*(3),1,0),  IF(VLOOKUP($A27,'Outbreak dataset'!$A:$L,6)="",0,0))</f>
        <v>0</v>
      </c>
      <c r="J27" s="28">
        <f>IF(VLOOKUP($A27,'Outbreak dataset'!$A:$L,12)&gt;24*(4-1), IF(VLOOKUP($A27,'Outbreak dataset'!$A:$L,6)&lt;24*(4),1,0),  IF(VLOOKUP($A27,'Outbreak dataset'!$A:$L,6)="",0,0))</f>
        <v>0</v>
      </c>
      <c r="K27" s="28">
        <f>IF(VLOOKUP($A27,'Outbreak dataset'!$A:$L,12)&gt;24*(5-1), IF(VLOOKUP($A27,'Outbreak dataset'!$A:$L,6)&lt;24*(5),1,0),  IF(VLOOKUP($A27,'Outbreak dataset'!$A:$L,6)="",0,0))</f>
        <v>0</v>
      </c>
      <c r="L27" s="157">
        <f>IF(VLOOKUP($A27,'Outbreak dataset'!$A:$L,12)&lt;24*(1-1), IF(VLOOKUP($A27,'Outbreak dataset'!$A:$L,6)="",0,1),0)</f>
        <v>0</v>
      </c>
      <c r="M27" s="157">
        <f>IF(VLOOKUP($A27,'Outbreak dataset'!$A:$L,12)&lt;24*(2-1), IF(VLOOKUP($A27,'Outbreak dataset'!$A:$L,6)="",0,1),0)</f>
        <v>0</v>
      </c>
      <c r="N27" s="157">
        <f>IF(VLOOKUP($A27,'Outbreak dataset'!$A:$L,12)&lt;24*(3-1), IF(VLOOKUP($A27,'Outbreak dataset'!$A:$L,6)="",0,1),0)</f>
        <v>0</v>
      </c>
      <c r="O27" s="157">
        <f>IF(VLOOKUP($A27,'Outbreak dataset'!$A:$L,12)&lt;24*(4-1), IF(VLOOKUP($A27,'Outbreak dataset'!$A:$L,6)="",0,1),0)</f>
        <v>0</v>
      </c>
      <c r="P27" s="157">
        <f>IF(VLOOKUP($A27,'Outbreak dataset'!$A:$L,12)&lt;24*(5-1), IF(VLOOKUP($A27,'Outbreak dataset'!$A:$L,6)="",0,1),0)</f>
        <v>0</v>
      </c>
    </row>
    <row r="28" spans="1:16">
      <c r="A28" s="159">
        <f>IF(ISERROR(MATCH(A27+1,'Outbreak dataset'!A:A,0)),"",A27+1)</f>
        <v>26</v>
      </c>
      <c r="B28" s="28">
        <f>IF(VLOOKUP($A28,'Outbreak dataset'!$A:$F,6)&gt;24*1,1,IF(VLOOKUP($A28,'Outbreak dataset'!$A:$F,6)="",1,0))</f>
        <v>1</v>
      </c>
      <c r="C28" s="28">
        <f>IF(VLOOKUP($A28,'Outbreak dataset'!$A:$F,6)&gt;24*2,1,IF(VLOOKUP($A28,'Outbreak dataset'!$A:$F,6)="",1,0))</f>
        <v>1</v>
      </c>
      <c r="D28" s="28">
        <f>IF(VLOOKUP($A28,'Outbreak dataset'!$A:$F,6)&gt;24*3,1,IF(VLOOKUP($A28,'Outbreak dataset'!$A:$F,6)="",1,0))</f>
        <v>1</v>
      </c>
      <c r="E28" s="28">
        <f>IF(VLOOKUP($A28,'Outbreak dataset'!$A:$F,6)&gt;24*4,1,IF(VLOOKUP($A28,'Outbreak dataset'!$A:$F,6)="",1,0))</f>
        <v>1</v>
      </c>
      <c r="F28" s="28">
        <f>IF(VLOOKUP($A28,'Outbreak dataset'!$A:$F,6)&gt;24*5,1,IF(VLOOKUP($A28,'Outbreak dataset'!$A:$F,6)="",1,0))</f>
        <v>1</v>
      </c>
      <c r="G28" s="28">
        <f>IF(VLOOKUP($A28,'Outbreak dataset'!$A:$L,12)&gt;24*(1-1), IF(VLOOKUP($A28,'Outbreak dataset'!$A:$L,6)&lt;24*(1),1,0),  IF(VLOOKUP($A28,'Outbreak dataset'!$A:$L,6)="",0,0))</f>
        <v>0</v>
      </c>
      <c r="H28" s="28">
        <f>IF(VLOOKUP($A28,'Outbreak dataset'!$A:$L,12)&gt;24*(2-1), IF(VLOOKUP($A28,'Outbreak dataset'!$A:$L,6)&lt;24*(2),1,0),  IF(VLOOKUP($A28,'Outbreak dataset'!$A:$L,6)="",0,0))</f>
        <v>0</v>
      </c>
      <c r="I28" s="28">
        <f>IF(VLOOKUP($A28,'Outbreak dataset'!$A:$L,12)&gt;24*(3-1), IF(VLOOKUP($A28,'Outbreak dataset'!$A:$L,6)&lt;24*(3),1,0),  IF(VLOOKUP($A28,'Outbreak dataset'!$A:$L,6)="",0,0))</f>
        <v>0</v>
      </c>
      <c r="J28" s="28">
        <f>IF(VLOOKUP($A28,'Outbreak dataset'!$A:$L,12)&gt;24*(4-1), IF(VLOOKUP($A28,'Outbreak dataset'!$A:$L,6)&lt;24*(4),1,0),  IF(VLOOKUP($A28,'Outbreak dataset'!$A:$L,6)="",0,0))</f>
        <v>0</v>
      </c>
      <c r="K28" s="28">
        <f>IF(VLOOKUP($A28,'Outbreak dataset'!$A:$L,12)&gt;24*(5-1), IF(VLOOKUP($A28,'Outbreak dataset'!$A:$L,6)&lt;24*(5),1,0),  IF(VLOOKUP($A28,'Outbreak dataset'!$A:$L,6)="",0,0))</f>
        <v>0</v>
      </c>
      <c r="L28" s="157">
        <f>IF(VLOOKUP($A28,'Outbreak dataset'!$A:$L,12)&lt;24*(1-1), IF(VLOOKUP($A28,'Outbreak dataset'!$A:$L,6)="",0,1),0)</f>
        <v>0</v>
      </c>
      <c r="M28" s="157">
        <f>IF(VLOOKUP($A28,'Outbreak dataset'!$A:$L,12)&lt;24*(2-1), IF(VLOOKUP($A28,'Outbreak dataset'!$A:$L,6)="",0,1),0)</f>
        <v>0</v>
      </c>
      <c r="N28" s="157">
        <f>IF(VLOOKUP($A28,'Outbreak dataset'!$A:$L,12)&lt;24*(3-1), IF(VLOOKUP($A28,'Outbreak dataset'!$A:$L,6)="",0,1),0)</f>
        <v>0</v>
      </c>
      <c r="O28" s="157">
        <f>IF(VLOOKUP($A28,'Outbreak dataset'!$A:$L,12)&lt;24*(4-1), IF(VLOOKUP($A28,'Outbreak dataset'!$A:$L,6)="",0,1),0)</f>
        <v>0</v>
      </c>
      <c r="P28" s="157">
        <f>IF(VLOOKUP($A28,'Outbreak dataset'!$A:$L,12)&lt;24*(5-1), IF(VLOOKUP($A28,'Outbreak dataset'!$A:$L,6)="",0,1),0)</f>
        <v>0</v>
      </c>
    </row>
    <row r="29" spans="1:16">
      <c r="A29" s="159">
        <f>IF(ISERROR(MATCH(A28+1,'Outbreak dataset'!A:A,0)),"",A28+1)</f>
        <v>27</v>
      </c>
      <c r="B29" s="28">
        <f>IF(VLOOKUP($A29,'Outbreak dataset'!$A:$F,6)&gt;24*1,1,IF(VLOOKUP($A29,'Outbreak dataset'!$A:$F,6)="",1,0))</f>
        <v>1</v>
      </c>
      <c r="C29" s="28">
        <f>IF(VLOOKUP($A29,'Outbreak dataset'!$A:$F,6)&gt;24*2,1,IF(VLOOKUP($A29,'Outbreak dataset'!$A:$F,6)="",1,0))</f>
        <v>1</v>
      </c>
      <c r="D29" s="28">
        <f>IF(VLOOKUP($A29,'Outbreak dataset'!$A:$F,6)&gt;24*3,1,IF(VLOOKUP($A29,'Outbreak dataset'!$A:$F,6)="",1,0))</f>
        <v>1</v>
      </c>
      <c r="E29" s="28">
        <f>IF(VLOOKUP($A29,'Outbreak dataset'!$A:$F,6)&gt;24*4,1,IF(VLOOKUP($A29,'Outbreak dataset'!$A:$F,6)="",1,0))</f>
        <v>1</v>
      </c>
      <c r="F29" s="28">
        <f>IF(VLOOKUP($A29,'Outbreak dataset'!$A:$F,6)&gt;24*5,1,IF(VLOOKUP($A29,'Outbreak dataset'!$A:$F,6)="",1,0))</f>
        <v>1</v>
      </c>
      <c r="G29" s="28">
        <f>IF(VLOOKUP($A29,'Outbreak dataset'!$A:$L,12)&gt;24*(1-1), IF(VLOOKUP($A29,'Outbreak dataset'!$A:$L,6)&lt;24*(1),1,0),  IF(VLOOKUP($A29,'Outbreak dataset'!$A:$L,6)="",0,0))</f>
        <v>0</v>
      </c>
      <c r="H29" s="28">
        <f>IF(VLOOKUP($A29,'Outbreak dataset'!$A:$L,12)&gt;24*(2-1), IF(VLOOKUP($A29,'Outbreak dataset'!$A:$L,6)&lt;24*(2),1,0),  IF(VLOOKUP($A29,'Outbreak dataset'!$A:$L,6)="",0,0))</f>
        <v>0</v>
      </c>
      <c r="I29" s="28">
        <f>IF(VLOOKUP($A29,'Outbreak dataset'!$A:$L,12)&gt;24*(3-1), IF(VLOOKUP($A29,'Outbreak dataset'!$A:$L,6)&lt;24*(3),1,0),  IF(VLOOKUP($A29,'Outbreak dataset'!$A:$L,6)="",0,0))</f>
        <v>0</v>
      </c>
      <c r="J29" s="28">
        <f>IF(VLOOKUP($A29,'Outbreak dataset'!$A:$L,12)&gt;24*(4-1), IF(VLOOKUP($A29,'Outbreak dataset'!$A:$L,6)&lt;24*(4),1,0),  IF(VLOOKUP($A29,'Outbreak dataset'!$A:$L,6)="",0,0))</f>
        <v>0</v>
      </c>
      <c r="K29" s="28">
        <f>IF(VLOOKUP($A29,'Outbreak dataset'!$A:$L,12)&gt;24*(5-1), IF(VLOOKUP($A29,'Outbreak dataset'!$A:$L,6)&lt;24*(5),1,0),  IF(VLOOKUP($A29,'Outbreak dataset'!$A:$L,6)="",0,0))</f>
        <v>0</v>
      </c>
      <c r="L29" s="157">
        <f>IF(VLOOKUP($A29,'Outbreak dataset'!$A:$L,12)&lt;24*(1-1), IF(VLOOKUP($A29,'Outbreak dataset'!$A:$L,6)="",0,1),0)</f>
        <v>0</v>
      </c>
      <c r="M29" s="157">
        <f>IF(VLOOKUP($A29,'Outbreak dataset'!$A:$L,12)&lt;24*(2-1), IF(VLOOKUP($A29,'Outbreak dataset'!$A:$L,6)="",0,1),0)</f>
        <v>0</v>
      </c>
      <c r="N29" s="157">
        <f>IF(VLOOKUP($A29,'Outbreak dataset'!$A:$L,12)&lt;24*(3-1), IF(VLOOKUP($A29,'Outbreak dataset'!$A:$L,6)="",0,1),0)</f>
        <v>0</v>
      </c>
      <c r="O29" s="157">
        <f>IF(VLOOKUP($A29,'Outbreak dataset'!$A:$L,12)&lt;24*(4-1), IF(VLOOKUP($A29,'Outbreak dataset'!$A:$L,6)="",0,1),0)</f>
        <v>0</v>
      </c>
      <c r="P29" s="157">
        <f>IF(VLOOKUP($A29,'Outbreak dataset'!$A:$L,12)&lt;24*(5-1), IF(VLOOKUP($A29,'Outbreak dataset'!$A:$L,6)="",0,1),0)</f>
        <v>0</v>
      </c>
    </row>
    <row r="30" spans="1:16">
      <c r="A30" s="159">
        <f>IF(ISERROR(MATCH(A29+1,'Outbreak dataset'!A:A,0)),"",A29+1)</f>
        <v>28</v>
      </c>
      <c r="B30" s="28">
        <f>IF(VLOOKUP($A30,'Outbreak dataset'!$A:$F,6)&gt;24*1,1,IF(VLOOKUP($A30,'Outbreak dataset'!$A:$F,6)="",1,0))</f>
        <v>1</v>
      </c>
      <c r="C30" s="28">
        <f>IF(VLOOKUP($A30,'Outbreak dataset'!$A:$F,6)&gt;24*2,1,IF(VLOOKUP($A30,'Outbreak dataset'!$A:$F,6)="",1,0))</f>
        <v>1</v>
      </c>
      <c r="D30" s="28">
        <f>IF(VLOOKUP($A30,'Outbreak dataset'!$A:$F,6)&gt;24*3,1,IF(VLOOKUP($A30,'Outbreak dataset'!$A:$F,6)="",1,0))</f>
        <v>1</v>
      </c>
      <c r="E30" s="28">
        <f>IF(VLOOKUP($A30,'Outbreak dataset'!$A:$F,6)&gt;24*4,1,IF(VLOOKUP($A30,'Outbreak dataset'!$A:$F,6)="",1,0))</f>
        <v>1</v>
      </c>
      <c r="F30" s="28">
        <f>IF(VLOOKUP($A30,'Outbreak dataset'!$A:$F,6)&gt;24*5,1,IF(VLOOKUP($A30,'Outbreak dataset'!$A:$F,6)="",1,0))</f>
        <v>1</v>
      </c>
      <c r="G30" s="28">
        <f>IF(VLOOKUP($A30,'Outbreak dataset'!$A:$L,12)&gt;24*(1-1), IF(VLOOKUP($A30,'Outbreak dataset'!$A:$L,6)&lt;24*(1),1,0),  IF(VLOOKUP($A30,'Outbreak dataset'!$A:$L,6)="",0,0))</f>
        <v>0</v>
      </c>
      <c r="H30" s="28">
        <f>IF(VLOOKUP($A30,'Outbreak dataset'!$A:$L,12)&gt;24*(2-1), IF(VLOOKUP($A30,'Outbreak dataset'!$A:$L,6)&lt;24*(2),1,0),  IF(VLOOKUP($A30,'Outbreak dataset'!$A:$L,6)="",0,0))</f>
        <v>0</v>
      </c>
      <c r="I30" s="28">
        <f>IF(VLOOKUP($A30,'Outbreak dataset'!$A:$L,12)&gt;24*(3-1), IF(VLOOKUP($A30,'Outbreak dataset'!$A:$L,6)&lt;24*(3),1,0),  IF(VLOOKUP($A30,'Outbreak dataset'!$A:$L,6)="",0,0))</f>
        <v>0</v>
      </c>
      <c r="J30" s="28">
        <f>IF(VLOOKUP($A30,'Outbreak dataset'!$A:$L,12)&gt;24*(4-1), IF(VLOOKUP($A30,'Outbreak dataset'!$A:$L,6)&lt;24*(4),1,0),  IF(VLOOKUP($A30,'Outbreak dataset'!$A:$L,6)="",0,0))</f>
        <v>0</v>
      </c>
      <c r="K30" s="28">
        <f>IF(VLOOKUP($A30,'Outbreak dataset'!$A:$L,12)&gt;24*(5-1), IF(VLOOKUP($A30,'Outbreak dataset'!$A:$L,6)&lt;24*(5),1,0),  IF(VLOOKUP($A30,'Outbreak dataset'!$A:$L,6)="",0,0))</f>
        <v>0</v>
      </c>
      <c r="L30" s="157">
        <f>IF(VLOOKUP($A30,'Outbreak dataset'!$A:$L,12)&lt;24*(1-1), IF(VLOOKUP($A30,'Outbreak dataset'!$A:$L,6)="",0,1),0)</f>
        <v>0</v>
      </c>
      <c r="M30" s="157">
        <f>IF(VLOOKUP($A30,'Outbreak dataset'!$A:$L,12)&lt;24*(2-1), IF(VLOOKUP($A30,'Outbreak dataset'!$A:$L,6)="",0,1),0)</f>
        <v>0</v>
      </c>
      <c r="N30" s="157">
        <f>IF(VLOOKUP($A30,'Outbreak dataset'!$A:$L,12)&lt;24*(3-1), IF(VLOOKUP($A30,'Outbreak dataset'!$A:$L,6)="",0,1),0)</f>
        <v>0</v>
      </c>
      <c r="O30" s="157">
        <f>IF(VLOOKUP($A30,'Outbreak dataset'!$A:$L,12)&lt;24*(4-1), IF(VLOOKUP($A30,'Outbreak dataset'!$A:$L,6)="",0,1),0)</f>
        <v>0</v>
      </c>
      <c r="P30" s="157">
        <f>IF(VLOOKUP($A30,'Outbreak dataset'!$A:$L,12)&lt;24*(5-1), IF(VLOOKUP($A30,'Outbreak dataset'!$A:$L,6)="",0,1),0)</f>
        <v>0</v>
      </c>
    </row>
    <row r="31" spans="1:16">
      <c r="A31" s="159">
        <f>IF(ISERROR(MATCH(A30+1,'Outbreak dataset'!A:A,0)),"",A30+1)</f>
        <v>29</v>
      </c>
      <c r="B31" s="28">
        <f>IF(VLOOKUP($A31,'Outbreak dataset'!$A:$F,6)&gt;24*1,1,IF(VLOOKUP($A31,'Outbreak dataset'!$A:$F,6)="",1,0))</f>
        <v>1</v>
      </c>
      <c r="C31" s="28">
        <f>IF(VLOOKUP($A31,'Outbreak dataset'!$A:$F,6)&gt;24*2,1,IF(VLOOKUP($A31,'Outbreak dataset'!$A:$F,6)="",1,0))</f>
        <v>1</v>
      </c>
      <c r="D31" s="28">
        <f>IF(VLOOKUP($A31,'Outbreak dataset'!$A:$F,6)&gt;24*3,1,IF(VLOOKUP($A31,'Outbreak dataset'!$A:$F,6)="",1,0))</f>
        <v>1</v>
      </c>
      <c r="E31" s="28">
        <f>IF(VLOOKUP($A31,'Outbreak dataset'!$A:$F,6)&gt;24*4,1,IF(VLOOKUP($A31,'Outbreak dataset'!$A:$F,6)="",1,0))</f>
        <v>1</v>
      </c>
      <c r="F31" s="28">
        <f>IF(VLOOKUP($A31,'Outbreak dataset'!$A:$F,6)&gt;24*5,1,IF(VLOOKUP($A31,'Outbreak dataset'!$A:$F,6)="",1,0))</f>
        <v>1</v>
      </c>
      <c r="G31" s="28">
        <f>IF(VLOOKUP($A31,'Outbreak dataset'!$A:$L,12)&gt;24*(1-1), IF(VLOOKUP($A31,'Outbreak dataset'!$A:$L,6)&lt;24*(1),1,0),  IF(VLOOKUP($A31,'Outbreak dataset'!$A:$L,6)="",0,0))</f>
        <v>0</v>
      </c>
      <c r="H31" s="28">
        <f>IF(VLOOKUP($A31,'Outbreak dataset'!$A:$L,12)&gt;24*(2-1), IF(VLOOKUP($A31,'Outbreak dataset'!$A:$L,6)&lt;24*(2),1,0),  IF(VLOOKUP($A31,'Outbreak dataset'!$A:$L,6)="",0,0))</f>
        <v>0</v>
      </c>
      <c r="I31" s="28">
        <f>IF(VLOOKUP($A31,'Outbreak dataset'!$A:$L,12)&gt;24*(3-1), IF(VLOOKUP($A31,'Outbreak dataset'!$A:$L,6)&lt;24*(3),1,0),  IF(VLOOKUP($A31,'Outbreak dataset'!$A:$L,6)="",0,0))</f>
        <v>0</v>
      </c>
      <c r="J31" s="28">
        <f>IF(VLOOKUP($A31,'Outbreak dataset'!$A:$L,12)&gt;24*(4-1), IF(VLOOKUP($A31,'Outbreak dataset'!$A:$L,6)&lt;24*(4),1,0),  IF(VLOOKUP($A31,'Outbreak dataset'!$A:$L,6)="",0,0))</f>
        <v>0</v>
      </c>
      <c r="K31" s="28">
        <f>IF(VLOOKUP($A31,'Outbreak dataset'!$A:$L,12)&gt;24*(5-1), IF(VLOOKUP($A31,'Outbreak dataset'!$A:$L,6)&lt;24*(5),1,0),  IF(VLOOKUP($A31,'Outbreak dataset'!$A:$L,6)="",0,0))</f>
        <v>0</v>
      </c>
      <c r="L31" s="157">
        <f>IF(VLOOKUP($A31,'Outbreak dataset'!$A:$L,12)&lt;24*(1-1), IF(VLOOKUP($A31,'Outbreak dataset'!$A:$L,6)="",0,1),0)</f>
        <v>0</v>
      </c>
      <c r="M31" s="157">
        <f>IF(VLOOKUP($A31,'Outbreak dataset'!$A:$L,12)&lt;24*(2-1), IF(VLOOKUP($A31,'Outbreak dataset'!$A:$L,6)="",0,1),0)</f>
        <v>0</v>
      </c>
      <c r="N31" s="157">
        <f>IF(VLOOKUP($A31,'Outbreak dataset'!$A:$L,12)&lt;24*(3-1), IF(VLOOKUP($A31,'Outbreak dataset'!$A:$L,6)="",0,1),0)</f>
        <v>0</v>
      </c>
      <c r="O31" s="157">
        <f>IF(VLOOKUP($A31,'Outbreak dataset'!$A:$L,12)&lt;24*(4-1), IF(VLOOKUP($A31,'Outbreak dataset'!$A:$L,6)="",0,1),0)</f>
        <v>0</v>
      </c>
      <c r="P31" s="157">
        <f>IF(VLOOKUP($A31,'Outbreak dataset'!$A:$L,12)&lt;24*(5-1), IF(VLOOKUP($A31,'Outbreak dataset'!$A:$L,6)="",0,1),0)</f>
        <v>0</v>
      </c>
    </row>
    <row r="32" spans="1:16">
      <c r="A32" s="159">
        <f>IF(ISERROR(MATCH(A31+1,'Outbreak dataset'!A:A,0)),"",A31+1)</f>
        <v>30</v>
      </c>
      <c r="B32" s="28">
        <f>IF(VLOOKUP($A32,'Outbreak dataset'!$A:$F,6)&gt;24*1,1,IF(VLOOKUP($A32,'Outbreak dataset'!$A:$F,6)="",1,0))</f>
        <v>1</v>
      </c>
      <c r="C32" s="28">
        <f>IF(VLOOKUP($A32,'Outbreak dataset'!$A:$F,6)&gt;24*2,1,IF(VLOOKUP($A32,'Outbreak dataset'!$A:$F,6)="",1,0))</f>
        <v>1</v>
      </c>
      <c r="D32" s="28">
        <f>IF(VLOOKUP($A32,'Outbreak dataset'!$A:$F,6)&gt;24*3,1,IF(VLOOKUP($A32,'Outbreak dataset'!$A:$F,6)="",1,0))</f>
        <v>1</v>
      </c>
      <c r="E32" s="28">
        <f>IF(VLOOKUP($A32,'Outbreak dataset'!$A:$F,6)&gt;24*4,1,IF(VLOOKUP($A32,'Outbreak dataset'!$A:$F,6)="",1,0))</f>
        <v>1</v>
      </c>
      <c r="F32" s="28">
        <f>IF(VLOOKUP($A32,'Outbreak dataset'!$A:$F,6)&gt;24*5,1,IF(VLOOKUP($A32,'Outbreak dataset'!$A:$F,6)="",1,0))</f>
        <v>1</v>
      </c>
      <c r="G32" s="28">
        <f>IF(VLOOKUP($A32,'Outbreak dataset'!$A:$L,12)&gt;24*(1-1), IF(VLOOKUP($A32,'Outbreak dataset'!$A:$L,6)&lt;24*(1),1,0),  IF(VLOOKUP($A32,'Outbreak dataset'!$A:$L,6)="",0,0))</f>
        <v>0</v>
      </c>
      <c r="H32" s="28">
        <f>IF(VLOOKUP($A32,'Outbreak dataset'!$A:$L,12)&gt;24*(2-1), IF(VLOOKUP($A32,'Outbreak dataset'!$A:$L,6)&lt;24*(2),1,0),  IF(VLOOKUP($A32,'Outbreak dataset'!$A:$L,6)="",0,0))</f>
        <v>0</v>
      </c>
      <c r="I32" s="28">
        <f>IF(VLOOKUP($A32,'Outbreak dataset'!$A:$L,12)&gt;24*(3-1), IF(VLOOKUP($A32,'Outbreak dataset'!$A:$L,6)&lt;24*(3),1,0),  IF(VLOOKUP($A32,'Outbreak dataset'!$A:$L,6)="",0,0))</f>
        <v>0</v>
      </c>
      <c r="J32" s="28">
        <f>IF(VLOOKUP($A32,'Outbreak dataset'!$A:$L,12)&gt;24*(4-1), IF(VLOOKUP($A32,'Outbreak dataset'!$A:$L,6)&lt;24*(4),1,0),  IF(VLOOKUP($A32,'Outbreak dataset'!$A:$L,6)="",0,0))</f>
        <v>0</v>
      </c>
      <c r="K32" s="28">
        <f>IF(VLOOKUP($A32,'Outbreak dataset'!$A:$L,12)&gt;24*(5-1), IF(VLOOKUP($A32,'Outbreak dataset'!$A:$L,6)&lt;24*(5),1,0),  IF(VLOOKUP($A32,'Outbreak dataset'!$A:$L,6)="",0,0))</f>
        <v>0</v>
      </c>
      <c r="L32" s="157">
        <f>IF(VLOOKUP($A32,'Outbreak dataset'!$A:$L,12)&lt;24*(1-1), IF(VLOOKUP($A32,'Outbreak dataset'!$A:$L,6)="",0,1),0)</f>
        <v>0</v>
      </c>
      <c r="M32" s="157">
        <f>IF(VLOOKUP($A32,'Outbreak dataset'!$A:$L,12)&lt;24*(2-1), IF(VLOOKUP($A32,'Outbreak dataset'!$A:$L,6)="",0,1),0)</f>
        <v>0</v>
      </c>
      <c r="N32" s="157">
        <f>IF(VLOOKUP($A32,'Outbreak dataset'!$A:$L,12)&lt;24*(3-1), IF(VLOOKUP($A32,'Outbreak dataset'!$A:$L,6)="",0,1),0)</f>
        <v>0</v>
      </c>
      <c r="O32" s="157">
        <f>IF(VLOOKUP($A32,'Outbreak dataset'!$A:$L,12)&lt;24*(4-1), IF(VLOOKUP($A32,'Outbreak dataset'!$A:$L,6)="",0,1),0)</f>
        <v>0</v>
      </c>
      <c r="P32" s="157">
        <f>IF(VLOOKUP($A32,'Outbreak dataset'!$A:$L,12)&lt;24*(5-1), IF(VLOOKUP($A32,'Outbreak dataset'!$A:$L,6)="",0,1),0)</f>
        <v>0</v>
      </c>
    </row>
    <row r="33" spans="1:16">
      <c r="A33" s="159">
        <f>IF(ISERROR(MATCH(A32+1,'Outbreak dataset'!A:A,0)),"",A32+1)</f>
        <v>31</v>
      </c>
      <c r="B33" s="28">
        <f>IF(VLOOKUP($A33,'Outbreak dataset'!$A:$F,6)&gt;24*1,1,IF(VLOOKUP($A33,'Outbreak dataset'!$A:$F,6)="",1,0))</f>
        <v>1</v>
      </c>
      <c r="C33" s="28">
        <f>IF(VLOOKUP($A33,'Outbreak dataset'!$A:$F,6)&gt;24*2,1,IF(VLOOKUP($A33,'Outbreak dataset'!$A:$F,6)="",1,0))</f>
        <v>1</v>
      </c>
      <c r="D33" s="28">
        <f>IF(VLOOKUP($A33,'Outbreak dataset'!$A:$F,6)&gt;24*3,1,IF(VLOOKUP($A33,'Outbreak dataset'!$A:$F,6)="",1,0))</f>
        <v>1</v>
      </c>
      <c r="E33" s="28">
        <f>IF(VLOOKUP($A33,'Outbreak dataset'!$A:$F,6)&gt;24*4,1,IF(VLOOKUP($A33,'Outbreak dataset'!$A:$F,6)="",1,0))</f>
        <v>1</v>
      </c>
      <c r="F33" s="28">
        <f>IF(VLOOKUP($A33,'Outbreak dataset'!$A:$F,6)&gt;24*5,1,IF(VLOOKUP($A33,'Outbreak dataset'!$A:$F,6)="",1,0))</f>
        <v>1</v>
      </c>
      <c r="G33" s="28">
        <f>IF(VLOOKUP($A33,'Outbreak dataset'!$A:$L,12)&gt;24*(1-1), IF(VLOOKUP($A33,'Outbreak dataset'!$A:$L,6)&lt;24*(1),1,0),  IF(VLOOKUP($A33,'Outbreak dataset'!$A:$L,6)="",0,0))</f>
        <v>0</v>
      </c>
      <c r="H33" s="28">
        <f>IF(VLOOKUP($A33,'Outbreak dataset'!$A:$L,12)&gt;24*(2-1), IF(VLOOKUP($A33,'Outbreak dataset'!$A:$L,6)&lt;24*(2),1,0),  IF(VLOOKUP($A33,'Outbreak dataset'!$A:$L,6)="",0,0))</f>
        <v>0</v>
      </c>
      <c r="I33" s="28">
        <f>IF(VLOOKUP($A33,'Outbreak dataset'!$A:$L,12)&gt;24*(3-1), IF(VLOOKUP($A33,'Outbreak dataset'!$A:$L,6)&lt;24*(3),1,0),  IF(VLOOKUP($A33,'Outbreak dataset'!$A:$L,6)="",0,0))</f>
        <v>0</v>
      </c>
      <c r="J33" s="28">
        <f>IF(VLOOKUP($A33,'Outbreak dataset'!$A:$L,12)&gt;24*(4-1), IF(VLOOKUP($A33,'Outbreak dataset'!$A:$L,6)&lt;24*(4),1,0),  IF(VLOOKUP($A33,'Outbreak dataset'!$A:$L,6)="",0,0))</f>
        <v>0</v>
      </c>
      <c r="K33" s="28">
        <f>IF(VLOOKUP($A33,'Outbreak dataset'!$A:$L,12)&gt;24*(5-1), IF(VLOOKUP($A33,'Outbreak dataset'!$A:$L,6)&lt;24*(5),1,0),  IF(VLOOKUP($A33,'Outbreak dataset'!$A:$L,6)="",0,0))</f>
        <v>0</v>
      </c>
      <c r="L33" s="157">
        <f>IF(VLOOKUP($A33,'Outbreak dataset'!$A:$L,12)&lt;24*(1-1), IF(VLOOKUP($A33,'Outbreak dataset'!$A:$L,6)="",0,1),0)</f>
        <v>0</v>
      </c>
      <c r="M33" s="157">
        <f>IF(VLOOKUP($A33,'Outbreak dataset'!$A:$L,12)&lt;24*(2-1), IF(VLOOKUP($A33,'Outbreak dataset'!$A:$L,6)="",0,1),0)</f>
        <v>0</v>
      </c>
      <c r="N33" s="157">
        <f>IF(VLOOKUP($A33,'Outbreak dataset'!$A:$L,12)&lt;24*(3-1), IF(VLOOKUP($A33,'Outbreak dataset'!$A:$L,6)="",0,1),0)</f>
        <v>0</v>
      </c>
      <c r="O33" s="157">
        <f>IF(VLOOKUP($A33,'Outbreak dataset'!$A:$L,12)&lt;24*(4-1), IF(VLOOKUP($A33,'Outbreak dataset'!$A:$L,6)="",0,1),0)</f>
        <v>0</v>
      </c>
      <c r="P33" s="157">
        <f>IF(VLOOKUP($A33,'Outbreak dataset'!$A:$L,12)&lt;24*(5-1), IF(VLOOKUP($A33,'Outbreak dataset'!$A:$L,6)="",0,1),0)</f>
        <v>0</v>
      </c>
    </row>
    <row r="34" spans="1:16">
      <c r="A34" s="159">
        <f>IF(ISERROR(MATCH(A33+1,'Outbreak dataset'!A:A,0)),"",A33+1)</f>
        <v>32</v>
      </c>
      <c r="B34" s="28">
        <f>IF(VLOOKUP($A34,'Outbreak dataset'!$A:$F,6)&gt;24*1,1,IF(VLOOKUP($A34,'Outbreak dataset'!$A:$F,6)="",1,0))</f>
        <v>1</v>
      </c>
      <c r="C34" s="28">
        <f>IF(VLOOKUP($A34,'Outbreak dataset'!$A:$F,6)&gt;24*2,1,IF(VLOOKUP($A34,'Outbreak dataset'!$A:$F,6)="",1,0))</f>
        <v>1</v>
      </c>
      <c r="D34" s="28">
        <f>IF(VLOOKUP($A34,'Outbreak dataset'!$A:$F,6)&gt;24*3,1,IF(VLOOKUP($A34,'Outbreak dataset'!$A:$F,6)="",1,0))</f>
        <v>1</v>
      </c>
      <c r="E34" s="28">
        <f>IF(VLOOKUP($A34,'Outbreak dataset'!$A:$F,6)&gt;24*4,1,IF(VLOOKUP($A34,'Outbreak dataset'!$A:$F,6)="",1,0))</f>
        <v>1</v>
      </c>
      <c r="F34" s="28">
        <f>IF(VLOOKUP($A34,'Outbreak dataset'!$A:$F,6)&gt;24*5,1,IF(VLOOKUP($A34,'Outbreak dataset'!$A:$F,6)="",1,0))</f>
        <v>1</v>
      </c>
      <c r="G34" s="28">
        <f>IF(VLOOKUP($A34,'Outbreak dataset'!$A:$L,12)&gt;24*(1-1), IF(VLOOKUP($A34,'Outbreak dataset'!$A:$L,6)&lt;24*(1),1,0),  IF(VLOOKUP($A34,'Outbreak dataset'!$A:$L,6)="",0,0))</f>
        <v>0</v>
      </c>
      <c r="H34" s="28">
        <f>IF(VLOOKUP($A34,'Outbreak dataset'!$A:$L,12)&gt;24*(2-1), IF(VLOOKUP($A34,'Outbreak dataset'!$A:$L,6)&lt;24*(2),1,0),  IF(VLOOKUP($A34,'Outbreak dataset'!$A:$L,6)="",0,0))</f>
        <v>0</v>
      </c>
      <c r="I34" s="28">
        <f>IF(VLOOKUP($A34,'Outbreak dataset'!$A:$L,12)&gt;24*(3-1), IF(VLOOKUP($A34,'Outbreak dataset'!$A:$L,6)&lt;24*(3),1,0),  IF(VLOOKUP($A34,'Outbreak dataset'!$A:$L,6)="",0,0))</f>
        <v>0</v>
      </c>
      <c r="J34" s="28">
        <f>IF(VLOOKUP($A34,'Outbreak dataset'!$A:$L,12)&gt;24*(4-1), IF(VLOOKUP($A34,'Outbreak dataset'!$A:$L,6)&lt;24*(4),1,0),  IF(VLOOKUP($A34,'Outbreak dataset'!$A:$L,6)="",0,0))</f>
        <v>0</v>
      </c>
      <c r="K34" s="28">
        <f>IF(VLOOKUP($A34,'Outbreak dataset'!$A:$L,12)&gt;24*(5-1), IF(VLOOKUP($A34,'Outbreak dataset'!$A:$L,6)&lt;24*(5),1,0),  IF(VLOOKUP($A34,'Outbreak dataset'!$A:$L,6)="",0,0))</f>
        <v>0</v>
      </c>
      <c r="L34" s="157">
        <f>IF(VLOOKUP($A34,'Outbreak dataset'!$A:$L,12)&lt;24*(1-1), IF(VLOOKUP($A34,'Outbreak dataset'!$A:$L,6)="",0,1),0)</f>
        <v>0</v>
      </c>
      <c r="M34" s="157">
        <f>IF(VLOOKUP($A34,'Outbreak dataset'!$A:$L,12)&lt;24*(2-1), IF(VLOOKUP($A34,'Outbreak dataset'!$A:$L,6)="",0,1),0)</f>
        <v>0</v>
      </c>
      <c r="N34" s="157">
        <f>IF(VLOOKUP($A34,'Outbreak dataset'!$A:$L,12)&lt;24*(3-1), IF(VLOOKUP($A34,'Outbreak dataset'!$A:$L,6)="",0,1),0)</f>
        <v>0</v>
      </c>
      <c r="O34" s="157">
        <f>IF(VLOOKUP($A34,'Outbreak dataset'!$A:$L,12)&lt;24*(4-1), IF(VLOOKUP($A34,'Outbreak dataset'!$A:$L,6)="",0,1),0)</f>
        <v>0</v>
      </c>
      <c r="P34" s="157">
        <f>IF(VLOOKUP($A34,'Outbreak dataset'!$A:$L,12)&lt;24*(5-1), IF(VLOOKUP($A34,'Outbreak dataset'!$A:$L,6)="",0,1),0)</f>
        <v>0</v>
      </c>
    </row>
    <row r="35" spans="1:16">
      <c r="A35" s="159">
        <f>IF(ISERROR(MATCH(A34+1,'Outbreak dataset'!A:A,0)),"",A34+1)</f>
        <v>33</v>
      </c>
      <c r="B35" s="28">
        <f>IF(VLOOKUP($A35,'Outbreak dataset'!$A:$F,6)&gt;24*1,1,IF(VLOOKUP($A35,'Outbreak dataset'!$A:$F,6)="",1,0))</f>
        <v>1</v>
      </c>
      <c r="C35" s="28">
        <f>IF(VLOOKUP($A35,'Outbreak dataset'!$A:$F,6)&gt;24*2,1,IF(VLOOKUP($A35,'Outbreak dataset'!$A:$F,6)="",1,0))</f>
        <v>1</v>
      </c>
      <c r="D35" s="28">
        <f>IF(VLOOKUP($A35,'Outbreak dataset'!$A:$F,6)&gt;24*3,1,IF(VLOOKUP($A35,'Outbreak dataset'!$A:$F,6)="",1,0))</f>
        <v>1</v>
      </c>
      <c r="E35" s="28">
        <f>IF(VLOOKUP($A35,'Outbreak dataset'!$A:$F,6)&gt;24*4,1,IF(VLOOKUP($A35,'Outbreak dataset'!$A:$F,6)="",1,0))</f>
        <v>1</v>
      </c>
      <c r="F35" s="28">
        <f>IF(VLOOKUP($A35,'Outbreak dataset'!$A:$F,6)&gt;24*5,1,IF(VLOOKUP($A35,'Outbreak dataset'!$A:$F,6)="",1,0))</f>
        <v>1</v>
      </c>
      <c r="G35" s="28">
        <f>IF(VLOOKUP($A35,'Outbreak dataset'!$A:$L,12)&gt;24*(1-1), IF(VLOOKUP($A35,'Outbreak dataset'!$A:$L,6)&lt;24*(1),1,0),  IF(VLOOKUP($A35,'Outbreak dataset'!$A:$L,6)="",0,0))</f>
        <v>0</v>
      </c>
      <c r="H35" s="28">
        <f>IF(VLOOKUP($A35,'Outbreak dataset'!$A:$L,12)&gt;24*(2-1), IF(VLOOKUP($A35,'Outbreak dataset'!$A:$L,6)&lt;24*(2),1,0),  IF(VLOOKUP($A35,'Outbreak dataset'!$A:$L,6)="",0,0))</f>
        <v>0</v>
      </c>
      <c r="I35" s="28">
        <f>IF(VLOOKUP($A35,'Outbreak dataset'!$A:$L,12)&gt;24*(3-1), IF(VLOOKUP($A35,'Outbreak dataset'!$A:$L,6)&lt;24*(3),1,0),  IF(VLOOKUP($A35,'Outbreak dataset'!$A:$L,6)="",0,0))</f>
        <v>0</v>
      </c>
      <c r="J35" s="28">
        <f>IF(VLOOKUP($A35,'Outbreak dataset'!$A:$L,12)&gt;24*(4-1), IF(VLOOKUP($A35,'Outbreak dataset'!$A:$L,6)&lt;24*(4),1,0),  IF(VLOOKUP($A35,'Outbreak dataset'!$A:$L,6)="",0,0))</f>
        <v>0</v>
      </c>
      <c r="K35" s="28">
        <f>IF(VLOOKUP($A35,'Outbreak dataset'!$A:$L,12)&gt;24*(5-1), IF(VLOOKUP($A35,'Outbreak dataset'!$A:$L,6)&lt;24*(5),1,0),  IF(VLOOKUP($A35,'Outbreak dataset'!$A:$L,6)="",0,0))</f>
        <v>0</v>
      </c>
      <c r="L35" s="157">
        <f>IF(VLOOKUP($A35,'Outbreak dataset'!$A:$L,12)&lt;24*(1-1), IF(VLOOKUP($A35,'Outbreak dataset'!$A:$L,6)="",0,1),0)</f>
        <v>0</v>
      </c>
      <c r="M35" s="157">
        <f>IF(VLOOKUP($A35,'Outbreak dataset'!$A:$L,12)&lt;24*(2-1), IF(VLOOKUP($A35,'Outbreak dataset'!$A:$L,6)="",0,1),0)</f>
        <v>0</v>
      </c>
      <c r="N35" s="157">
        <f>IF(VLOOKUP($A35,'Outbreak dataset'!$A:$L,12)&lt;24*(3-1), IF(VLOOKUP($A35,'Outbreak dataset'!$A:$L,6)="",0,1),0)</f>
        <v>0</v>
      </c>
      <c r="O35" s="157">
        <f>IF(VLOOKUP($A35,'Outbreak dataset'!$A:$L,12)&lt;24*(4-1), IF(VLOOKUP($A35,'Outbreak dataset'!$A:$L,6)="",0,1),0)</f>
        <v>0</v>
      </c>
      <c r="P35" s="157">
        <f>IF(VLOOKUP($A35,'Outbreak dataset'!$A:$L,12)&lt;24*(5-1), IF(VLOOKUP($A35,'Outbreak dataset'!$A:$L,6)="",0,1),0)</f>
        <v>0</v>
      </c>
    </row>
    <row r="36" spans="1:16">
      <c r="A36" s="159">
        <f>IF(ISERROR(MATCH(A35+1,'Outbreak dataset'!A:A,0)),"",A35+1)</f>
        <v>34</v>
      </c>
      <c r="B36" s="28">
        <f>IF(VLOOKUP($A36,'Outbreak dataset'!$A:$F,6)&gt;24*1,1,IF(VLOOKUP($A36,'Outbreak dataset'!$A:$F,6)="",1,0))</f>
        <v>1</v>
      </c>
      <c r="C36" s="28">
        <f>IF(VLOOKUP($A36,'Outbreak dataset'!$A:$F,6)&gt;24*2,1,IF(VLOOKUP($A36,'Outbreak dataset'!$A:$F,6)="",1,0))</f>
        <v>1</v>
      </c>
      <c r="D36" s="28">
        <f>IF(VLOOKUP($A36,'Outbreak dataset'!$A:$F,6)&gt;24*3,1,IF(VLOOKUP($A36,'Outbreak dataset'!$A:$F,6)="",1,0))</f>
        <v>1</v>
      </c>
      <c r="E36" s="28">
        <f>IF(VLOOKUP($A36,'Outbreak dataset'!$A:$F,6)&gt;24*4,1,IF(VLOOKUP($A36,'Outbreak dataset'!$A:$F,6)="",1,0))</f>
        <v>1</v>
      </c>
      <c r="F36" s="28">
        <f>IF(VLOOKUP($A36,'Outbreak dataset'!$A:$F,6)&gt;24*5,1,IF(VLOOKUP($A36,'Outbreak dataset'!$A:$F,6)="",1,0))</f>
        <v>1</v>
      </c>
      <c r="G36" s="28">
        <f>IF(VLOOKUP($A36,'Outbreak dataset'!$A:$L,12)&gt;24*(1-1), IF(VLOOKUP($A36,'Outbreak dataset'!$A:$L,6)&lt;24*(1),1,0),  IF(VLOOKUP($A36,'Outbreak dataset'!$A:$L,6)="",0,0))</f>
        <v>0</v>
      </c>
      <c r="H36" s="28">
        <f>IF(VLOOKUP($A36,'Outbreak dataset'!$A:$L,12)&gt;24*(2-1), IF(VLOOKUP($A36,'Outbreak dataset'!$A:$L,6)&lt;24*(2),1,0),  IF(VLOOKUP($A36,'Outbreak dataset'!$A:$L,6)="",0,0))</f>
        <v>0</v>
      </c>
      <c r="I36" s="28">
        <f>IF(VLOOKUP($A36,'Outbreak dataset'!$A:$L,12)&gt;24*(3-1), IF(VLOOKUP($A36,'Outbreak dataset'!$A:$L,6)&lt;24*(3),1,0),  IF(VLOOKUP($A36,'Outbreak dataset'!$A:$L,6)="",0,0))</f>
        <v>0</v>
      </c>
      <c r="J36" s="28">
        <f>IF(VLOOKUP($A36,'Outbreak dataset'!$A:$L,12)&gt;24*(4-1), IF(VLOOKUP($A36,'Outbreak dataset'!$A:$L,6)&lt;24*(4),1,0),  IF(VLOOKUP($A36,'Outbreak dataset'!$A:$L,6)="",0,0))</f>
        <v>0</v>
      </c>
      <c r="K36" s="28">
        <f>IF(VLOOKUP($A36,'Outbreak dataset'!$A:$L,12)&gt;24*(5-1), IF(VLOOKUP($A36,'Outbreak dataset'!$A:$L,6)&lt;24*(5),1,0),  IF(VLOOKUP($A36,'Outbreak dataset'!$A:$L,6)="",0,0))</f>
        <v>0</v>
      </c>
      <c r="L36" s="157">
        <f>IF(VLOOKUP($A36,'Outbreak dataset'!$A:$L,12)&lt;24*(1-1), IF(VLOOKUP($A36,'Outbreak dataset'!$A:$L,6)="",0,1),0)</f>
        <v>0</v>
      </c>
      <c r="M36" s="157">
        <f>IF(VLOOKUP($A36,'Outbreak dataset'!$A:$L,12)&lt;24*(2-1), IF(VLOOKUP($A36,'Outbreak dataset'!$A:$L,6)="",0,1),0)</f>
        <v>0</v>
      </c>
      <c r="N36" s="157">
        <f>IF(VLOOKUP($A36,'Outbreak dataset'!$A:$L,12)&lt;24*(3-1), IF(VLOOKUP($A36,'Outbreak dataset'!$A:$L,6)="",0,1),0)</f>
        <v>0</v>
      </c>
      <c r="O36" s="157">
        <f>IF(VLOOKUP($A36,'Outbreak dataset'!$A:$L,12)&lt;24*(4-1), IF(VLOOKUP($A36,'Outbreak dataset'!$A:$L,6)="",0,1),0)</f>
        <v>0</v>
      </c>
      <c r="P36" s="157">
        <f>IF(VLOOKUP($A36,'Outbreak dataset'!$A:$L,12)&lt;24*(5-1), IF(VLOOKUP($A36,'Outbreak dataset'!$A:$L,6)="",0,1),0)</f>
        <v>0</v>
      </c>
    </row>
    <row r="37" spans="1:16">
      <c r="A37" s="159">
        <f>IF(ISERROR(MATCH(A36+1,'Outbreak dataset'!A:A,0)),"",A36+1)</f>
        <v>35</v>
      </c>
      <c r="B37" s="28">
        <f>IF(VLOOKUP($A37,'Outbreak dataset'!$A:$F,6)&gt;24*1,1,IF(VLOOKUP($A37,'Outbreak dataset'!$A:$F,6)="",1,0))</f>
        <v>1</v>
      </c>
      <c r="C37" s="28">
        <f>IF(VLOOKUP($A37,'Outbreak dataset'!$A:$F,6)&gt;24*2,1,IF(VLOOKUP($A37,'Outbreak dataset'!$A:$F,6)="",1,0))</f>
        <v>1</v>
      </c>
      <c r="D37" s="28">
        <f>IF(VLOOKUP($A37,'Outbreak dataset'!$A:$F,6)&gt;24*3,1,IF(VLOOKUP($A37,'Outbreak dataset'!$A:$F,6)="",1,0))</f>
        <v>1</v>
      </c>
      <c r="E37" s="28">
        <f>IF(VLOOKUP($A37,'Outbreak dataset'!$A:$F,6)&gt;24*4,1,IF(VLOOKUP($A37,'Outbreak dataset'!$A:$F,6)="",1,0))</f>
        <v>1</v>
      </c>
      <c r="F37" s="28">
        <f>IF(VLOOKUP($A37,'Outbreak dataset'!$A:$F,6)&gt;24*5,1,IF(VLOOKUP($A37,'Outbreak dataset'!$A:$F,6)="",1,0))</f>
        <v>1</v>
      </c>
      <c r="G37" s="28">
        <f>IF(VLOOKUP($A37,'Outbreak dataset'!$A:$L,12)&gt;24*(1-1), IF(VLOOKUP($A37,'Outbreak dataset'!$A:$L,6)&lt;24*(1),1,0),  IF(VLOOKUP($A37,'Outbreak dataset'!$A:$L,6)="",0,0))</f>
        <v>0</v>
      </c>
      <c r="H37" s="28">
        <f>IF(VLOOKUP($A37,'Outbreak dataset'!$A:$L,12)&gt;24*(2-1), IF(VLOOKUP($A37,'Outbreak dataset'!$A:$L,6)&lt;24*(2),1,0),  IF(VLOOKUP($A37,'Outbreak dataset'!$A:$L,6)="",0,0))</f>
        <v>0</v>
      </c>
      <c r="I37" s="28">
        <f>IF(VLOOKUP($A37,'Outbreak dataset'!$A:$L,12)&gt;24*(3-1), IF(VLOOKUP($A37,'Outbreak dataset'!$A:$L,6)&lt;24*(3),1,0),  IF(VLOOKUP($A37,'Outbreak dataset'!$A:$L,6)="",0,0))</f>
        <v>0</v>
      </c>
      <c r="J37" s="28">
        <f>IF(VLOOKUP($A37,'Outbreak dataset'!$A:$L,12)&gt;24*(4-1), IF(VLOOKUP($A37,'Outbreak dataset'!$A:$L,6)&lt;24*(4),1,0),  IF(VLOOKUP($A37,'Outbreak dataset'!$A:$L,6)="",0,0))</f>
        <v>0</v>
      </c>
      <c r="K37" s="28">
        <f>IF(VLOOKUP($A37,'Outbreak dataset'!$A:$L,12)&gt;24*(5-1), IF(VLOOKUP($A37,'Outbreak dataset'!$A:$L,6)&lt;24*(5),1,0),  IF(VLOOKUP($A37,'Outbreak dataset'!$A:$L,6)="",0,0))</f>
        <v>0</v>
      </c>
      <c r="L37" s="157">
        <f>IF(VLOOKUP($A37,'Outbreak dataset'!$A:$L,12)&lt;24*(1-1), IF(VLOOKUP($A37,'Outbreak dataset'!$A:$L,6)="",0,1),0)</f>
        <v>0</v>
      </c>
      <c r="M37" s="157">
        <f>IF(VLOOKUP($A37,'Outbreak dataset'!$A:$L,12)&lt;24*(2-1), IF(VLOOKUP($A37,'Outbreak dataset'!$A:$L,6)="",0,1),0)</f>
        <v>0</v>
      </c>
      <c r="N37" s="157">
        <f>IF(VLOOKUP($A37,'Outbreak dataset'!$A:$L,12)&lt;24*(3-1), IF(VLOOKUP($A37,'Outbreak dataset'!$A:$L,6)="",0,1),0)</f>
        <v>0</v>
      </c>
      <c r="O37" s="157">
        <f>IF(VLOOKUP($A37,'Outbreak dataset'!$A:$L,12)&lt;24*(4-1), IF(VLOOKUP($A37,'Outbreak dataset'!$A:$L,6)="",0,1),0)</f>
        <v>0</v>
      </c>
      <c r="P37" s="157">
        <f>IF(VLOOKUP($A37,'Outbreak dataset'!$A:$L,12)&lt;24*(5-1), IF(VLOOKUP($A37,'Outbreak dataset'!$A:$L,6)="",0,1),0)</f>
        <v>0</v>
      </c>
    </row>
    <row r="38" spans="1:16">
      <c r="A38" s="159">
        <f>IF(ISERROR(MATCH(A37+1,'Outbreak dataset'!A:A,0)),"",A37+1)</f>
        <v>36</v>
      </c>
      <c r="B38" s="28">
        <f>IF(VLOOKUP($A38,'Outbreak dataset'!$A:$F,6)&gt;24*1,1,IF(VLOOKUP($A38,'Outbreak dataset'!$A:$F,6)="",1,0))</f>
        <v>1</v>
      </c>
      <c r="C38" s="28">
        <f>IF(VLOOKUP($A38,'Outbreak dataset'!$A:$F,6)&gt;24*2,1,IF(VLOOKUP($A38,'Outbreak dataset'!$A:$F,6)="",1,0))</f>
        <v>1</v>
      </c>
      <c r="D38" s="28">
        <f>IF(VLOOKUP($A38,'Outbreak dataset'!$A:$F,6)&gt;24*3,1,IF(VLOOKUP($A38,'Outbreak dataset'!$A:$F,6)="",1,0))</f>
        <v>1</v>
      </c>
      <c r="E38" s="28">
        <f>IF(VLOOKUP($A38,'Outbreak dataset'!$A:$F,6)&gt;24*4,1,IF(VLOOKUP($A38,'Outbreak dataset'!$A:$F,6)="",1,0))</f>
        <v>1</v>
      </c>
      <c r="F38" s="28">
        <f>IF(VLOOKUP($A38,'Outbreak dataset'!$A:$F,6)&gt;24*5,1,IF(VLOOKUP($A38,'Outbreak dataset'!$A:$F,6)="",1,0))</f>
        <v>1</v>
      </c>
      <c r="G38" s="28">
        <f>IF(VLOOKUP($A38,'Outbreak dataset'!$A:$L,12)&gt;24*(1-1), IF(VLOOKUP($A38,'Outbreak dataset'!$A:$L,6)&lt;24*(1),1,0),  IF(VLOOKUP($A38,'Outbreak dataset'!$A:$L,6)="",0,0))</f>
        <v>0</v>
      </c>
      <c r="H38" s="28">
        <f>IF(VLOOKUP($A38,'Outbreak dataset'!$A:$L,12)&gt;24*(2-1), IF(VLOOKUP($A38,'Outbreak dataset'!$A:$L,6)&lt;24*(2),1,0),  IF(VLOOKUP($A38,'Outbreak dataset'!$A:$L,6)="",0,0))</f>
        <v>0</v>
      </c>
      <c r="I38" s="28">
        <f>IF(VLOOKUP($A38,'Outbreak dataset'!$A:$L,12)&gt;24*(3-1), IF(VLOOKUP($A38,'Outbreak dataset'!$A:$L,6)&lt;24*(3),1,0),  IF(VLOOKUP($A38,'Outbreak dataset'!$A:$L,6)="",0,0))</f>
        <v>0</v>
      </c>
      <c r="J38" s="28">
        <f>IF(VLOOKUP($A38,'Outbreak dataset'!$A:$L,12)&gt;24*(4-1), IF(VLOOKUP($A38,'Outbreak dataset'!$A:$L,6)&lt;24*(4),1,0),  IF(VLOOKUP($A38,'Outbreak dataset'!$A:$L,6)="",0,0))</f>
        <v>0</v>
      </c>
      <c r="K38" s="28">
        <f>IF(VLOOKUP($A38,'Outbreak dataset'!$A:$L,12)&gt;24*(5-1), IF(VLOOKUP($A38,'Outbreak dataset'!$A:$L,6)&lt;24*(5),1,0),  IF(VLOOKUP($A38,'Outbreak dataset'!$A:$L,6)="",0,0))</f>
        <v>0</v>
      </c>
      <c r="L38" s="157">
        <f>IF(VLOOKUP($A38,'Outbreak dataset'!$A:$L,12)&lt;24*(1-1), IF(VLOOKUP($A38,'Outbreak dataset'!$A:$L,6)="",0,1),0)</f>
        <v>0</v>
      </c>
      <c r="M38" s="157">
        <f>IF(VLOOKUP($A38,'Outbreak dataset'!$A:$L,12)&lt;24*(2-1), IF(VLOOKUP($A38,'Outbreak dataset'!$A:$L,6)="",0,1),0)</f>
        <v>0</v>
      </c>
      <c r="N38" s="157">
        <f>IF(VLOOKUP($A38,'Outbreak dataset'!$A:$L,12)&lt;24*(3-1), IF(VLOOKUP($A38,'Outbreak dataset'!$A:$L,6)="",0,1),0)</f>
        <v>0</v>
      </c>
      <c r="O38" s="157">
        <f>IF(VLOOKUP($A38,'Outbreak dataset'!$A:$L,12)&lt;24*(4-1), IF(VLOOKUP($A38,'Outbreak dataset'!$A:$L,6)="",0,1),0)</f>
        <v>0</v>
      </c>
      <c r="P38" s="157">
        <f>IF(VLOOKUP($A38,'Outbreak dataset'!$A:$L,12)&lt;24*(5-1), IF(VLOOKUP($A38,'Outbreak dataset'!$A:$L,6)="",0,1),0)</f>
        <v>0</v>
      </c>
    </row>
    <row r="39" spans="1:16">
      <c r="A39" s="159">
        <f>IF(ISERROR(MATCH(A38+1,'Outbreak dataset'!A:A,0)),"",A38+1)</f>
        <v>37</v>
      </c>
      <c r="B39" s="28">
        <f>IF(VLOOKUP($A39,'Outbreak dataset'!$A:$F,6)&gt;24*1,1,IF(VLOOKUP($A39,'Outbreak dataset'!$A:$F,6)="",1,0))</f>
        <v>1</v>
      </c>
      <c r="C39" s="28">
        <f>IF(VLOOKUP($A39,'Outbreak dataset'!$A:$F,6)&gt;24*2,1,IF(VLOOKUP($A39,'Outbreak dataset'!$A:$F,6)="",1,0))</f>
        <v>1</v>
      </c>
      <c r="D39" s="28">
        <f>IF(VLOOKUP($A39,'Outbreak dataset'!$A:$F,6)&gt;24*3,1,IF(VLOOKUP($A39,'Outbreak dataset'!$A:$F,6)="",1,0))</f>
        <v>1</v>
      </c>
      <c r="E39" s="28">
        <f>IF(VLOOKUP($A39,'Outbreak dataset'!$A:$F,6)&gt;24*4,1,IF(VLOOKUP($A39,'Outbreak dataset'!$A:$F,6)="",1,0))</f>
        <v>1</v>
      </c>
      <c r="F39" s="28">
        <f>IF(VLOOKUP($A39,'Outbreak dataset'!$A:$F,6)&gt;24*5,1,IF(VLOOKUP($A39,'Outbreak dataset'!$A:$F,6)="",1,0))</f>
        <v>1</v>
      </c>
      <c r="G39" s="28">
        <f>IF(VLOOKUP($A39,'Outbreak dataset'!$A:$L,12)&gt;24*(1-1), IF(VLOOKUP($A39,'Outbreak dataset'!$A:$L,6)&lt;24*(1),1,0),  IF(VLOOKUP($A39,'Outbreak dataset'!$A:$L,6)="",0,0))</f>
        <v>0</v>
      </c>
      <c r="H39" s="28">
        <f>IF(VLOOKUP($A39,'Outbreak dataset'!$A:$L,12)&gt;24*(2-1), IF(VLOOKUP($A39,'Outbreak dataset'!$A:$L,6)&lt;24*(2),1,0),  IF(VLOOKUP($A39,'Outbreak dataset'!$A:$L,6)="",0,0))</f>
        <v>0</v>
      </c>
      <c r="I39" s="28">
        <f>IF(VLOOKUP($A39,'Outbreak dataset'!$A:$L,12)&gt;24*(3-1), IF(VLOOKUP($A39,'Outbreak dataset'!$A:$L,6)&lt;24*(3),1,0),  IF(VLOOKUP($A39,'Outbreak dataset'!$A:$L,6)="",0,0))</f>
        <v>0</v>
      </c>
      <c r="J39" s="28">
        <f>IF(VLOOKUP($A39,'Outbreak dataset'!$A:$L,12)&gt;24*(4-1), IF(VLOOKUP($A39,'Outbreak dataset'!$A:$L,6)&lt;24*(4),1,0),  IF(VLOOKUP($A39,'Outbreak dataset'!$A:$L,6)="",0,0))</f>
        <v>0</v>
      </c>
      <c r="K39" s="28">
        <f>IF(VLOOKUP($A39,'Outbreak dataset'!$A:$L,12)&gt;24*(5-1), IF(VLOOKUP($A39,'Outbreak dataset'!$A:$L,6)&lt;24*(5),1,0),  IF(VLOOKUP($A39,'Outbreak dataset'!$A:$L,6)="",0,0))</f>
        <v>0</v>
      </c>
      <c r="L39" s="157">
        <f>IF(VLOOKUP($A39,'Outbreak dataset'!$A:$L,12)&lt;24*(1-1), IF(VLOOKUP($A39,'Outbreak dataset'!$A:$L,6)="",0,1),0)</f>
        <v>0</v>
      </c>
      <c r="M39" s="157">
        <f>IF(VLOOKUP($A39,'Outbreak dataset'!$A:$L,12)&lt;24*(2-1), IF(VLOOKUP($A39,'Outbreak dataset'!$A:$L,6)="",0,1),0)</f>
        <v>0</v>
      </c>
      <c r="N39" s="157">
        <f>IF(VLOOKUP($A39,'Outbreak dataset'!$A:$L,12)&lt;24*(3-1), IF(VLOOKUP($A39,'Outbreak dataset'!$A:$L,6)="",0,1),0)</f>
        <v>0</v>
      </c>
      <c r="O39" s="157">
        <f>IF(VLOOKUP($A39,'Outbreak dataset'!$A:$L,12)&lt;24*(4-1), IF(VLOOKUP($A39,'Outbreak dataset'!$A:$L,6)="",0,1),0)</f>
        <v>0</v>
      </c>
      <c r="P39" s="157">
        <f>IF(VLOOKUP($A39,'Outbreak dataset'!$A:$L,12)&lt;24*(5-1), IF(VLOOKUP($A39,'Outbreak dataset'!$A:$L,6)="",0,1),0)</f>
        <v>0</v>
      </c>
    </row>
    <row r="40" spans="1:16">
      <c r="A40" s="159">
        <f>IF(ISERROR(MATCH(A39+1,'Outbreak dataset'!A:A,0)),"",A39+1)</f>
        <v>38</v>
      </c>
      <c r="B40" s="28">
        <f>IF(VLOOKUP($A40,'Outbreak dataset'!$A:$F,6)&gt;24*1,1,IF(VLOOKUP($A40,'Outbreak dataset'!$A:$F,6)="",1,0))</f>
        <v>1</v>
      </c>
      <c r="C40" s="28">
        <f>IF(VLOOKUP($A40,'Outbreak dataset'!$A:$F,6)&gt;24*2,1,IF(VLOOKUP($A40,'Outbreak dataset'!$A:$F,6)="",1,0))</f>
        <v>1</v>
      </c>
      <c r="D40" s="28">
        <f>IF(VLOOKUP($A40,'Outbreak dataset'!$A:$F,6)&gt;24*3,1,IF(VLOOKUP($A40,'Outbreak dataset'!$A:$F,6)="",1,0))</f>
        <v>1</v>
      </c>
      <c r="E40" s="28">
        <f>IF(VLOOKUP($A40,'Outbreak dataset'!$A:$F,6)&gt;24*4,1,IF(VLOOKUP($A40,'Outbreak dataset'!$A:$F,6)="",1,0))</f>
        <v>1</v>
      </c>
      <c r="F40" s="28">
        <f>IF(VLOOKUP($A40,'Outbreak dataset'!$A:$F,6)&gt;24*5,1,IF(VLOOKUP($A40,'Outbreak dataset'!$A:$F,6)="",1,0))</f>
        <v>1</v>
      </c>
      <c r="G40" s="28">
        <f>IF(VLOOKUP($A40,'Outbreak dataset'!$A:$L,12)&gt;24*(1-1), IF(VLOOKUP($A40,'Outbreak dataset'!$A:$L,6)&lt;24*(1),1,0),  IF(VLOOKUP($A40,'Outbreak dataset'!$A:$L,6)="",0,0))</f>
        <v>0</v>
      </c>
      <c r="H40" s="28">
        <f>IF(VLOOKUP($A40,'Outbreak dataset'!$A:$L,12)&gt;24*(2-1), IF(VLOOKUP($A40,'Outbreak dataset'!$A:$L,6)&lt;24*(2),1,0),  IF(VLOOKUP($A40,'Outbreak dataset'!$A:$L,6)="",0,0))</f>
        <v>0</v>
      </c>
      <c r="I40" s="28">
        <f>IF(VLOOKUP($A40,'Outbreak dataset'!$A:$L,12)&gt;24*(3-1), IF(VLOOKUP($A40,'Outbreak dataset'!$A:$L,6)&lt;24*(3),1,0),  IF(VLOOKUP($A40,'Outbreak dataset'!$A:$L,6)="",0,0))</f>
        <v>0</v>
      </c>
      <c r="J40" s="28">
        <f>IF(VLOOKUP($A40,'Outbreak dataset'!$A:$L,12)&gt;24*(4-1), IF(VLOOKUP($A40,'Outbreak dataset'!$A:$L,6)&lt;24*(4),1,0),  IF(VLOOKUP($A40,'Outbreak dataset'!$A:$L,6)="",0,0))</f>
        <v>0</v>
      </c>
      <c r="K40" s="28">
        <f>IF(VLOOKUP($A40,'Outbreak dataset'!$A:$L,12)&gt;24*(5-1), IF(VLOOKUP($A40,'Outbreak dataset'!$A:$L,6)&lt;24*(5),1,0),  IF(VLOOKUP($A40,'Outbreak dataset'!$A:$L,6)="",0,0))</f>
        <v>0</v>
      </c>
      <c r="L40" s="157">
        <f>IF(VLOOKUP($A40,'Outbreak dataset'!$A:$L,12)&lt;24*(1-1), IF(VLOOKUP($A40,'Outbreak dataset'!$A:$L,6)="",0,1),0)</f>
        <v>0</v>
      </c>
      <c r="M40" s="157">
        <f>IF(VLOOKUP($A40,'Outbreak dataset'!$A:$L,12)&lt;24*(2-1), IF(VLOOKUP($A40,'Outbreak dataset'!$A:$L,6)="",0,1),0)</f>
        <v>0</v>
      </c>
      <c r="N40" s="157">
        <f>IF(VLOOKUP($A40,'Outbreak dataset'!$A:$L,12)&lt;24*(3-1), IF(VLOOKUP($A40,'Outbreak dataset'!$A:$L,6)="",0,1),0)</f>
        <v>0</v>
      </c>
      <c r="O40" s="157">
        <f>IF(VLOOKUP($A40,'Outbreak dataset'!$A:$L,12)&lt;24*(4-1), IF(VLOOKUP($A40,'Outbreak dataset'!$A:$L,6)="",0,1),0)</f>
        <v>0</v>
      </c>
      <c r="P40" s="157">
        <f>IF(VLOOKUP($A40,'Outbreak dataset'!$A:$L,12)&lt;24*(5-1), IF(VLOOKUP($A40,'Outbreak dataset'!$A:$L,6)="",0,1),0)</f>
        <v>0</v>
      </c>
    </row>
    <row r="41" spans="1:16">
      <c r="A41" s="159">
        <f>IF(ISERROR(MATCH(A40+1,'Outbreak dataset'!A:A,0)),"",A40+1)</f>
        <v>39</v>
      </c>
      <c r="B41" s="28">
        <f>IF(VLOOKUP($A41,'Outbreak dataset'!$A:$F,6)&gt;24*1,1,IF(VLOOKUP($A41,'Outbreak dataset'!$A:$F,6)="",1,0))</f>
        <v>1</v>
      </c>
      <c r="C41" s="28">
        <f>IF(VLOOKUP($A41,'Outbreak dataset'!$A:$F,6)&gt;24*2,1,IF(VLOOKUP($A41,'Outbreak dataset'!$A:$F,6)="",1,0))</f>
        <v>1</v>
      </c>
      <c r="D41" s="28">
        <f>IF(VLOOKUP($A41,'Outbreak dataset'!$A:$F,6)&gt;24*3,1,IF(VLOOKUP($A41,'Outbreak dataset'!$A:$F,6)="",1,0))</f>
        <v>1</v>
      </c>
      <c r="E41" s="28">
        <f>IF(VLOOKUP($A41,'Outbreak dataset'!$A:$F,6)&gt;24*4,1,IF(VLOOKUP($A41,'Outbreak dataset'!$A:$F,6)="",1,0))</f>
        <v>1</v>
      </c>
      <c r="F41" s="28">
        <f>IF(VLOOKUP($A41,'Outbreak dataset'!$A:$F,6)&gt;24*5,1,IF(VLOOKUP($A41,'Outbreak dataset'!$A:$F,6)="",1,0))</f>
        <v>1</v>
      </c>
      <c r="G41" s="28">
        <f>IF(VLOOKUP($A41,'Outbreak dataset'!$A:$L,12)&gt;24*(1-1), IF(VLOOKUP($A41,'Outbreak dataset'!$A:$L,6)&lt;24*(1),1,0),  IF(VLOOKUP($A41,'Outbreak dataset'!$A:$L,6)="",0,0))</f>
        <v>0</v>
      </c>
      <c r="H41" s="28">
        <f>IF(VLOOKUP($A41,'Outbreak dataset'!$A:$L,12)&gt;24*(2-1), IF(VLOOKUP($A41,'Outbreak dataset'!$A:$L,6)&lt;24*(2),1,0),  IF(VLOOKUP($A41,'Outbreak dataset'!$A:$L,6)="",0,0))</f>
        <v>0</v>
      </c>
      <c r="I41" s="28">
        <f>IF(VLOOKUP($A41,'Outbreak dataset'!$A:$L,12)&gt;24*(3-1), IF(VLOOKUP($A41,'Outbreak dataset'!$A:$L,6)&lt;24*(3),1,0),  IF(VLOOKUP($A41,'Outbreak dataset'!$A:$L,6)="",0,0))</f>
        <v>0</v>
      </c>
      <c r="J41" s="28">
        <f>IF(VLOOKUP($A41,'Outbreak dataset'!$A:$L,12)&gt;24*(4-1), IF(VLOOKUP($A41,'Outbreak dataset'!$A:$L,6)&lt;24*(4),1,0),  IF(VLOOKUP($A41,'Outbreak dataset'!$A:$L,6)="",0,0))</f>
        <v>0</v>
      </c>
      <c r="K41" s="28">
        <f>IF(VLOOKUP($A41,'Outbreak dataset'!$A:$L,12)&gt;24*(5-1), IF(VLOOKUP($A41,'Outbreak dataset'!$A:$L,6)&lt;24*(5),1,0),  IF(VLOOKUP($A41,'Outbreak dataset'!$A:$L,6)="",0,0))</f>
        <v>0</v>
      </c>
      <c r="L41" s="157">
        <f>IF(VLOOKUP($A41,'Outbreak dataset'!$A:$L,12)&lt;24*(1-1), IF(VLOOKUP($A41,'Outbreak dataset'!$A:$L,6)="",0,1),0)</f>
        <v>0</v>
      </c>
      <c r="M41" s="157">
        <f>IF(VLOOKUP($A41,'Outbreak dataset'!$A:$L,12)&lt;24*(2-1), IF(VLOOKUP($A41,'Outbreak dataset'!$A:$L,6)="",0,1),0)</f>
        <v>0</v>
      </c>
      <c r="N41" s="157">
        <f>IF(VLOOKUP($A41,'Outbreak dataset'!$A:$L,12)&lt;24*(3-1), IF(VLOOKUP($A41,'Outbreak dataset'!$A:$L,6)="",0,1),0)</f>
        <v>0</v>
      </c>
      <c r="O41" s="157">
        <f>IF(VLOOKUP($A41,'Outbreak dataset'!$A:$L,12)&lt;24*(4-1), IF(VLOOKUP($A41,'Outbreak dataset'!$A:$L,6)="",0,1),0)</f>
        <v>0</v>
      </c>
      <c r="P41" s="157">
        <f>IF(VLOOKUP($A41,'Outbreak dataset'!$A:$L,12)&lt;24*(5-1), IF(VLOOKUP($A41,'Outbreak dataset'!$A:$L,6)="",0,1),0)</f>
        <v>0</v>
      </c>
    </row>
    <row r="42" spans="1:16">
      <c r="A42" s="159">
        <f>IF(ISERROR(MATCH(A41+1,'Outbreak dataset'!A:A,0)),"",A41+1)</f>
        <v>40</v>
      </c>
      <c r="B42" s="28">
        <f>IF(VLOOKUP($A42,'Outbreak dataset'!$A:$F,6)&gt;24*1,1,IF(VLOOKUP($A42,'Outbreak dataset'!$A:$F,6)="",1,0))</f>
        <v>1</v>
      </c>
      <c r="C42" s="28">
        <f>IF(VLOOKUP($A42,'Outbreak dataset'!$A:$F,6)&gt;24*2,1,IF(VLOOKUP($A42,'Outbreak dataset'!$A:$F,6)="",1,0))</f>
        <v>1</v>
      </c>
      <c r="D42" s="28">
        <f>IF(VLOOKUP($A42,'Outbreak dataset'!$A:$F,6)&gt;24*3,1,IF(VLOOKUP($A42,'Outbreak dataset'!$A:$F,6)="",1,0))</f>
        <v>1</v>
      </c>
      <c r="E42" s="28">
        <f>IF(VLOOKUP($A42,'Outbreak dataset'!$A:$F,6)&gt;24*4,1,IF(VLOOKUP($A42,'Outbreak dataset'!$A:$F,6)="",1,0))</f>
        <v>1</v>
      </c>
      <c r="F42" s="28">
        <f>IF(VLOOKUP($A42,'Outbreak dataset'!$A:$F,6)&gt;24*5,1,IF(VLOOKUP($A42,'Outbreak dataset'!$A:$F,6)="",1,0))</f>
        <v>1</v>
      </c>
      <c r="G42" s="28">
        <f>IF(VLOOKUP($A42,'Outbreak dataset'!$A:$L,12)&gt;24*(1-1), IF(VLOOKUP($A42,'Outbreak dataset'!$A:$L,6)&lt;24*(1),1,0),  IF(VLOOKUP($A42,'Outbreak dataset'!$A:$L,6)="",0,0))</f>
        <v>0</v>
      </c>
      <c r="H42" s="28">
        <f>IF(VLOOKUP($A42,'Outbreak dataset'!$A:$L,12)&gt;24*(2-1), IF(VLOOKUP($A42,'Outbreak dataset'!$A:$L,6)&lt;24*(2),1,0),  IF(VLOOKUP($A42,'Outbreak dataset'!$A:$L,6)="",0,0))</f>
        <v>0</v>
      </c>
      <c r="I42" s="28">
        <f>IF(VLOOKUP($A42,'Outbreak dataset'!$A:$L,12)&gt;24*(3-1), IF(VLOOKUP($A42,'Outbreak dataset'!$A:$L,6)&lt;24*(3),1,0),  IF(VLOOKUP($A42,'Outbreak dataset'!$A:$L,6)="",0,0))</f>
        <v>0</v>
      </c>
      <c r="J42" s="28">
        <f>IF(VLOOKUP($A42,'Outbreak dataset'!$A:$L,12)&gt;24*(4-1), IF(VLOOKUP($A42,'Outbreak dataset'!$A:$L,6)&lt;24*(4),1,0),  IF(VLOOKUP($A42,'Outbreak dataset'!$A:$L,6)="",0,0))</f>
        <v>0</v>
      </c>
      <c r="K42" s="28">
        <f>IF(VLOOKUP($A42,'Outbreak dataset'!$A:$L,12)&gt;24*(5-1), IF(VLOOKUP($A42,'Outbreak dataset'!$A:$L,6)&lt;24*(5),1,0),  IF(VLOOKUP($A42,'Outbreak dataset'!$A:$L,6)="",0,0))</f>
        <v>0</v>
      </c>
      <c r="L42" s="157">
        <f>IF(VLOOKUP($A42,'Outbreak dataset'!$A:$L,12)&lt;24*(1-1), IF(VLOOKUP($A42,'Outbreak dataset'!$A:$L,6)="",0,1),0)</f>
        <v>0</v>
      </c>
      <c r="M42" s="157">
        <f>IF(VLOOKUP($A42,'Outbreak dataset'!$A:$L,12)&lt;24*(2-1), IF(VLOOKUP($A42,'Outbreak dataset'!$A:$L,6)="",0,1),0)</f>
        <v>0</v>
      </c>
      <c r="N42" s="157">
        <f>IF(VLOOKUP($A42,'Outbreak dataset'!$A:$L,12)&lt;24*(3-1), IF(VLOOKUP($A42,'Outbreak dataset'!$A:$L,6)="",0,1),0)</f>
        <v>0</v>
      </c>
      <c r="O42" s="157">
        <f>IF(VLOOKUP($A42,'Outbreak dataset'!$A:$L,12)&lt;24*(4-1), IF(VLOOKUP($A42,'Outbreak dataset'!$A:$L,6)="",0,1),0)</f>
        <v>0</v>
      </c>
      <c r="P42" s="157">
        <f>IF(VLOOKUP($A42,'Outbreak dataset'!$A:$L,12)&lt;24*(5-1), IF(VLOOKUP($A42,'Outbreak dataset'!$A:$L,6)="",0,1),0)</f>
        <v>0</v>
      </c>
    </row>
    <row r="43" spans="1:16">
      <c r="A43" s="159">
        <f>IF(ISERROR(MATCH(A42+1,'Outbreak dataset'!A:A,0)),"",A42+1)</f>
        <v>41</v>
      </c>
      <c r="B43" s="28">
        <f>IF(VLOOKUP($A43,'Outbreak dataset'!$A:$F,6)&gt;24*1,1,IF(VLOOKUP($A43,'Outbreak dataset'!$A:$F,6)="",1,0))</f>
        <v>1</v>
      </c>
      <c r="C43" s="28">
        <f>IF(VLOOKUP($A43,'Outbreak dataset'!$A:$F,6)&gt;24*2,1,IF(VLOOKUP($A43,'Outbreak dataset'!$A:$F,6)="",1,0))</f>
        <v>1</v>
      </c>
      <c r="D43" s="28">
        <f>IF(VLOOKUP($A43,'Outbreak dataset'!$A:$F,6)&gt;24*3,1,IF(VLOOKUP($A43,'Outbreak dataset'!$A:$F,6)="",1,0))</f>
        <v>1</v>
      </c>
      <c r="E43" s="28">
        <f>IF(VLOOKUP($A43,'Outbreak dataset'!$A:$F,6)&gt;24*4,1,IF(VLOOKUP($A43,'Outbreak dataset'!$A:$F,6)="",1,0))</f>
        <v>1</v>
      </c>
      <c r="F43" s="28">
        <f>IF(VLOOKUP($A43,'Outbreak dataset'!$A:$F,6)&gt;24*5,1,IF(VLOOKUP($A43,'Outbreak dataset'!$A:$F,6)="",1,0))</f>
        <v>1</v>
      </c>
      <c r="G43" s="28">
        <f>IF(VLOOKUP($A43,'Outbreak dataset'!$A:$L,12)&gt;24*(1-1), IF(VLOOKUP($A43,'Outbreak dataset'!$A:$L,6)&lt;24*(1),1,0),  IF(VLOOKUP($A43,'Outbreak dataset'!$A:$L,6)="",0,0))</f>
        <v>0</v>
      </c>
      <c r="H43" s="28">
        <f>IF(VLOOKUP($A43,'Outbreak dataset'!$A:$L,12)&gt;24*(2-1), IF(VLOOKUP($A43,'Outbreak dataset'!$A:$L,6)&lt;24*(2),1,0),  IF(VLOOKUP($A43,'Outbreak dataset'!$A:$L,6)="",0,0))</f>
        <v>0</v>
      </c>
      <c r="I43" s="28">
        <f>IF(VLOOKUP($A43,'Outbreak dataset'!$A:$L,12)&gt;24*(3-1), IF(VLOOKUP($A43,'Outbreak dataset'!$A:$L,6)&lt;24*(3),1,0),  IF(VLOOKUP($A43,'Outbreak dataset'!$A:$L,6)="",0,0))</f>
        <v>0</v>
      </c>
      <c r="J43" s="28">
        <f>IF(VLOOKUP($A43,'Outbreak dataset'!$A:$L,12)&gt;24*(4-1), IF(VLOOKUP($A43,'Outbreak dataset'!$A:$L,6)&lt;24*(4),1,0),  IF(VLOOKUP($A43,'Outbreak dataset'!$A:$L,6)="",0,0))</f>
        <v>0</v>
      </c>
      <c r="K43" s="28">
        <f>IF(VLOOKUP($A43,'Outbreak dataset'!$A:$L,12)&gt;24*(5-1), IF(VLOOKUP($A43,'Outbreak dataset'!$A:$L,6)&lt;24*(5),1,0),  IF(VLOOKUP($A43,'Outbreak dataset'!$A:$L,6)="",0,0))</f>
        <v>0</v>
      </c>
      <c r="L43" s="157">
        <f>IF(VLOOKUP($A43,'Outbreak dataset'!$A:$L,12)&lt;24*(1-1), IF(VLOOKUP($A43,'Outbreak dataset'!$A:$L,6)="",0,1),0)</f>
        <v>0</v>
      </c>
      <c r="M43" s="157">
        <f>IF(VLOOKUP($A43,'Outbreak dataset'!$A:$L,12)&lt;24*(2-1), IF(VLOOKUP($A43,'Outbreak dataset'!$A:$L,6)="",0,1),0)</f>
        <v>0</v>
      </c>
      <c r="N43" s="157">
        <f>IF(VLOOKUP($A43,'Outbreak dataset'!$A:$L,12)&lt;24*(3-1), IF(VLOOKUP($A43,'Outbreak dataset'!$A:$L,6)="",0,1),0)</f>
        <v>0</v>
      </c>
      <c r="O43" s="157">
        <f>IF(VLOOKUP($A43,'Outbreak dataset'!$A:$L,12)&lt;24*(4-1), IF(VLOOKUP($A43,'Outbreak dataset'!$A:$L,6)="",0,1),0)</f>
        <v>0</v>
      </c>
      <c r="P43" s="157">
        <f>IF(VLOOKUP($A43,'Outbreak dataset'!$A:$L,12)&lt;24*(5-1), IF(VLOOKUP($A43,'Outbreak dataset'!$A:$L,6)="",0,1),0)</f>
        <v>0</v>
      </c>
    </row>
    <row r="44" spans="1:16">
      <c r="A44" s="159">
        <f>IF(ISERROR(MATCH(A43+1,'Outbreak dataset'!A:A,0)),"",A43+1)</f>
        <v>42</v>
      </c>
      <c r="B44" s="28">
        <f>IF(VLOOKUP($A44,'Outbreak dataset'!$A:$F,6)&gt;24*1,1,IF(VLOOKUP($A44,'Outbreak dataset'!$A:$F,6)="",1,0))</f>
        <v>1</v>
      </c>
      <c r="C44" s="28">
        <f>IF(VLOOKUP($A44,'Outbreak dataset'!$A:$F,6)&gt;24*2,1,IF(VLOOKUP($A44,'Outbreak dataset'!$A:$F,6)="",1,0))</f>
        <v>1</v>
      </c>
      <c r="D44" s="28">
        <f>IF(VLOOKUP($A44,'Outbreak dataset'!$A:$F,6)&gt;24*3,1,IF(VLOOKUP($A44,'Outbreak dataset'!$A:$F,6)="",1,0))</f>
        <v>1</v>
      </c>
      <c r="E44" s="28">
        <f>IF(VLOOKUP($A44,'Outbreak dataset'!$A:$F,6)&gt;24*4,1,IF(VLOOKUP($A44,'Outbreak dataset'!$A:$F,6)="",1,0))</f>
        <v>1</v>
      </c>
      <c r="F44" s="28">
        <f>IF(VLOOKUP($A44,'Outbreak dataset'!$A:$F,6)&gt;24*5,1,IF(VLOOKUP($A44,'Outbreak dataset'!$A:$F,6)="",1,0))</f>
        <v>1</v>
      </c>
      <c r="G44" s="28">
        <f>IF(VLOOKUP($A44,'Outbreak dataset'!$A:$L,12)&gt;24*(1-1), IF(VLOOKUP($A44,'Outbreak dataset'!$A:$L,6)&lt;24*(1),1,0),  IF(VLOOKUP($A44,'Outbreak dataset'!$A:$L,6)="",0,0))</f>
        <v>0</v>
      </c>
      <c r="H44" s="28">
        <f>IF(VLOOKUP($A44,'Outbreak dataset'!$A:$L,12)&gt;24*(2-1), IF(VLOOKUP($A44,'Outbreak dataset'!$A:$L,6)&lt;24*(2),1,0),  IF(VLOOKUP($A44,'Outbreak dataset'!$A:$L,6)="",0,0))</f>
        <v>0</v>
      </c>
      <c r="I44" s="28">
        <f>IF(VLOOKUP($A44,'Outbreak dataset'!$A:$L,12)&gt;24*(3-1), IF(VLOOKUP($A44,'Outbreak dataset'!$A:$L,6)&lt;24*(3),1,0),  IF(VLOOKUP($A44,'Outbreak dataset'!$A:$L,6)="",0,0))</f>
        <v>0</v>
      </c>
      <c r="J44" s="28">
        <f>IF(VLOOKUP($A44,'Outbreak dataset'!$A:$L,12)&gt;24*(4-1), IF(VLOOKUP($A44,'Outbreak dataset'!$A:$L,6)&lt;24*(4),1,0),  IF(VLOOKUP($A44,'Outbreak dataset'!$A:$L,6)="",0,0))</f>
        <v>0</v>
      </c>
      <c r="K44" s="28">
        <f>IF(VLOOKUP($A44,'Outbreak dataset'!$A:$L,12)&gt;24*(5-1), IF(VLOOKUP($A44,'Outbreak dataset'!$A:$L,6)&lt;24*(5),1,0),  IF(VLOOKUP($A44,'Outbreak dataset'!$A:$L,6)="",0,0))</f>
        <v>0</v>
      </c>
      <c r="L44" s="157">
        <f>IF(VLOOKUP($A44,'Outbreak dataset'!$A:$L,12)&lt;24*(1-1), IF(VLOOKUP($A44,'Outbreak dataset'!$A:$L,6)="",0,1),0)</f>
        <v>0</v>
      </c>
      <c r="M44" s="157">
        <f>IF(VLOOKUP($A44,'Outbreak dataset'!$A:$L,12)&lt;24*(2-1), IF(VLOOKUP($A44,'Outbreak dataset'!$A:$L,6)="",0,1),0)</f>
        <v>0</v>
      </c>
      <c r="N44" s="157">
        <f>IF(VLOOKUP($A44,'Outbreak dataset'!$A:$L,12)&lt;24*(3-1), IF(VLOOKUP($A44,'Outbreak dataset'!$A:$L,6)="",0,1),0)</f>
        <v>0</v>
      </c>
      <c r="O44" s="157">
        <f>IF(VLOOKUP($A44,'Outbreak dataset'!$A:$L,12)&lt;24*(4-1), IF(VLOOKUP($A44,'Outbreak dataset'!$A:$L,6)="",0,1),0)</f>
        <v>0</v>
      </c>
      <c r="P44" s="157">
        <f>IF(VLOOKUP($A44,'Outbreak dataset'!$A:$L,12)&lt;24*(5-1), IF(VLOOKUP($A44,'Outbreak dataset'!$A:$L,6)="",0,1),0)</f>
        <v>0</v>
      </c>
    </row>
    <row r="45" spans="1:16">
      <c r="A45" s="159">
        <f>IF(ISERROR(MATCH(A44+1,'Outbreak dataset'!A:A,0)),"",A44+1)</f>
        <v>43</v>
      </c>
      <c r="B45" s="28">
        <f>IF(VLOOKUP($A45,'Outbreak dataset'!$A:$F,6)&gt;24*1,1,IF(VLOOKUP($A45,'Outbreak dataset'!$A:$F,6)="",1,0))</f>
        <v>1</v>
      </c>
      <c r="C45" s="28">
        <f>IF(VLOOKUP($A45,'Outbreak dataset'!$A:$F,6)&gt;24*2,1,IF(VLOOKUP($A45,'Outbreak dataset'!$A:$F,6)="",1,0))</f>
        <v>1</v>
      </c>
      <c r="D45" s="28">
        <f>IF(VLOOKUP($A45,'Outbreak dataset'!$A:$F,6)&gt;24*3,1,IF(VLOOKUP($A45,'Outbreak dataset'!$A:$F,6)="",1,0))</f>
        <v>1</v>
      </c>
      <c r="E45" s="28">
        <f>IF(VLOOKUP($A45,'Outbreak dataset'!$A:$F,6)&gt;24*4,1,IF(VLOOKUP($A45,'Outbreak dataset'!$A:$F,6)="",1,0))</f>
        <v>1</v>
      </c>
      <c r="F45" s="28">
        <f>IF(VLOOKUP($A45,'Outbreak dataset'!$A:$F,6)&gt;24*5,1,IF(VLOOKUP($A45,'Outbreak dataset'!$A:$F,6)="",1,0))</f>
        <v>1</v>
      </c>
      <c r="G45" s="28">
        <f>IF(VLOOKUP($A45,'Outbreak dataset'!$A:$L,12)&gt;24*(1-1), IF(VLOOKUP($A45,'Outbreak dataset'!$A:$L,6)&lt;24*(1),1,0),  IF(VLOOKUP($A45,'Outbreak dataset'!$A:$L,6)="",0,0))</f>
        <v>0</v>
      </c>
      <c r="H45" s="28">
        <f>IF(VLOOKUP($A45,'Outbreak dataset'!$A:$L,12)&gt;24*(2-1), IF(VLOOKUP($A45,'Outbreak dataset'!$A:$L,6)&lt;24*(2),1,0),  IF(VLOOKUP($A45,'Outbreak dataset'!$A:$L,6)="",0,0))</f>
        <v>0</v>
      </c>
      <c r="I45" s="28">
        <f>IF(VLOOKUP($A45,'Outbreak dataset'!$A:$L,12)&gt;24*(3-1), IF(VLOOKUP($A45,'Outbreak dataset'!$A:$L,6)&lt;24*(3),1,0),  IF(VLOOKUP($A45,'Outbreak dataset'!$A:$L,6)="",0,0))</f>
        <v>0</v>
      </c>
      <c r="J45" s="28">
        <f>IF(VLOOKUP($A45,'Outbreak dataset'!$A:$L,12)&gt;24*(4-1), IF(VLOOKUP($A45,'Outbreak dataset'!$A:$L,6)&lt;24*(4),1,0),  IF(VLOOKUP($A45,'Outbreak dataset'!$A:$L,6)="",0,0))</f>
        <v>0</v>
      </c>
      <c r="K45" s="28">
        <f>IF(VLOOKUP($A45,'Outbreak dataset'!$A:$L,12)&gt;24*(5-1), IF(VLOOKUP($A45,'Outbreak dataset'!$A:$L,6)&lt;24*(5),1,0),  IF(VLOOKUP($A45,'Outbreak dataset'!$A:$L,6)="",0,0))</f>
        <v>0</v>
      </c>
      <c r="L45" s="157">
        <f>IF(VLOOKUP($A45,'Outbreak dataset'!$A:$L,12)&lt;24*(1-1), IF(VLOOKUP($A45,'Outbreak dataset'!$A:$L,6)="",0,1),0)</f>
        <v>0</v>
      </c>
      <c r="M45" s="157">
        <f>IF(VLOOKUP($A45,'Outbreak dataset'!$A:$L,12)&lt;24*(2-1), IF(VLOOKUP($A45,'Outbreak dataset'!$A:$L,6)="",0,1),0)</f>
        <v>0</v>
      </c>
      <c r="N45" s="157">
        <f>IF(VLOOKUP($A45,'Outbreak dataset'!$A:$L,12)&lt;24*(3-1), IF(VLOOKUP($A45,'Outbreak dataset'!$A:$L,6)="",0,1),0)</f>
        <v>0</v>
      </c>
      <c r="O45" s="157">
        <f>IF(VLOOKUP($A45,'Outbreak dataset'!$A:$L,12)&lt;24*(4-1), IF(VLOOKUP($A45,'Outbreak dataset'!$A:$L,6)="",0,1),0)</f>
        <v>0</v>
      </c>
      <c r="P45" s="157">
        <f>IF(VLOOKUP($A45,'Outbreak dataset'!$A:$L,12)&lt;24*(5-1), IF(VLOOKUP($A45,'Outbreak dataset'!$A:$L,6)="",0,1),0)</f>
        <v>0</v>
      </c>
    </row>
    <row r="46" spans="1:16">
      <c r="A46" s="159">
        <f>IF(ISERROR(MATCH(A45+1,'Outbreak dataset'!A:A,0)),"",A45+1)</f>
        <v>44</v>
      </c>
      <c r="B46" s="28">
        <f>IF(VLOOKUP($A46,'Outbreak dataset'!$A:$F,6)&gt;24*1,1,IF(VLOOKUP($A46,'Outbreak dataset'!$A:$F,6)="",1,0))</f>
        <v>1</v>
      </c>
      <c r="C46" s="28">
        <f>IF(VLOOKUP($A46,'Outbreak dataset'!$A:$F,6)&gt;24*2,1,IF(VLOOKUP($A46,'Outbreak dataset'!$A:$F,6)="",1,0))</f>
        <v>1</v>
      </c>
      <c r="D46" s="28">
        <f>IF(VLOOKUP($A46,'Outbreak dataset'!$A:$F,6)&gt;24*3,1,IF(VLOOKUP($A46,'Outbreak dataset'!$A:$F,6)="",1,0))</f>
        <v>1</v>
      </c>
      <c r="E46" s="28">
        <f>IF(VLOOKUP($A46,'Outbreak dataset'!$A:$F,6)&gt;24*4,1,IF(VLOOKUP($A46,'Outbreak dataset'!$A:$F,6)="",1,0))</f>
        <v>1</v>
      </c>
      <c r="F46" s="28">
        <f>IF(VLOOKUP($A46,'Outbreak dataset'!$A:$F,6)&gt;24*5,1,IF(VLOOKUP($A46,'Outbreak dataset'!$A:$F,6)="",1,0))</f>
        <v>1</v>
      </c>
      <c r="G46" s="28">
        <f>IF(VLOOKUP($A46,'Outbreak dataset'!$A:$L,12)&gt;24*(1-1), IF(VLOOKUP($A46,'Outbreak dataset'!$A:$L,6)&lt;24*(1),1,0),  IF(VLOOKUP($A46,'Outbreak dataset'!$A:$L,6)="",0,0))</f>
        <v>0</v>
      </c>
      <c r="H46" s="28">
        <f>IF(VLOOKUP($A46,'Outbreak dataset'!$A:$L,12)&gt;24*(2-1), IF(VLOOKUP($A46,'Outbreak dataset'!$A:$L,6)&lt;24*(2),1,0),  IF(VLOOKUP($A46,'Outbreak dataset'!$A:$L,6)="",0,0))</f>
        <v>0</v>
      </c>
      <c r="I46" s="28">
        <f>IF(VLOOKUP($A46,'Outbreak dataset'!$A:$L,12)&gt;24*(3-1), IF(VLOOKUP($A46,'Outbreak dataset'!$A:$L,6)&lt;24*(3),1,0),  IF(VLOOKUP($A46,'Outbreak dataset'!$A:$L,6)="",0,0))</f>
        <v>0</v>
      </c>
      <c r="J46" s="28">
        <f>IF(VLOOKUP($A46,'Outbreak dataset'!$A:$L,12)&gt;24*(4-1), IF(VLOOKUP($A46,'Outbreak dataset'!$A:$L,6)&lt;24*(4),1,0),  IF(VLOOKUP($A46,'Outbreak dataset'!$A:$L,6)="",0,0))</f>
        <v>0</v>
      </c>
      <c r="K46" s="28">
        <f>IF(VLOOKUP($A46,'Outbreak dataset'!$A:$L,12)&gt;24*(5-1), IF(VLOOKUP($A46,'Outbreak dataset'!$A:$L,6)&lt;24*(5),1,0),  IF(VLOOKUP($A46,'Outbreak dataset'!$A:$L,6)="",0,0))</f>
        <v>0</v>
      </c>
      <c r="L46" s="157">
        <f>IF(VLOOKUP($A46,'Outbreak dataset'!$A:$L,12)&lt;24*(1-1), IF(VLOOKUP($A46,'Outbreak dataset'!$A:$L,6)="",0,1),0)</f>
        <v>0</v>
      </c>
      <c r="M46" s="157">
        <f>IF(VLOOKUP($A46,'Outbreak dataset'!$A:$L,12)&lt;24*(2-1), IF(VLOOKUP($A46,'Outbreak dataset'!$A:$L,6)="",0,1),0)</f>
        <v>0</v>
      </c>
      <c r="N46" s="157">
        <f>IF(VLOOKUP($A46,'Outbreak dataset'!$A:$L,12)&lt;24*(3-1), IF(VLOOKUP($A46,'Outbreak dataset'!$A:$L,6)="",0,1),0)</f>
        <v>0</v>
      </c>
      <c r="O46" s="157">
        <f>IF(VLOOKUP($A46,'Outbreak dataset'!$A:$L,12)&lt;24*(4-1), IF(VLOOKUP($A46,'Outbreak dataset'!$A:$L,6)="",0,1),0)</f>
        <v>0</v>
      </c>
      <c r="P46" s="157">
        <f>IF(VLOOKUP($A46,'Outbreak dataset'!$A:$L,12)&lt;24*(5-1), IF(VLOOKUP($A46,'Outbreak dataset'!$A:$L,6)="",0,1),0)</f>
        <v>0</v>
      </c>
    </row>
    <row r="47" spans="1:16">
      <c r="A47" s="159">
        <f>IF(ISERROR(MATCH(A46+1,'Outbreak dataset'!A:A,0)),"",A46+1)</f>
        <v>45</v>
      </c>
      <c r="B47" s="28">
        <f>IF(VLOOKUP($A47,'Outbreak dataset'!$A:$F,6)&gt;24*1,1,IF(VLOOKUP($A47,'Outbreak dataset'!$A:$F,6)="",1,0))</f>
        <v>1</v>
      </c>
      <c r="C47" s="28">
        <f>IF(VLOOKUP($A47,'Outbreak dataset'!$A:$F,6)&gt;24*2,1,IF(VLOOKUP($A47,'Outbreak dataset'!$A:$F,6)="",1,0))</f>
        <v>1</v>
      </c>
      <c r="D47" s="28">
        <f>IF(VLOOKUP($A47,'Outbreak dataset'!$A:$F,6)&gt;24*3,1,IF(VLOOKUP($A47,'Outbreak dataset'!$A:$F,6)="",1,0))</f>
        <v>1</v>
      </c>
      <c r="E47" s="28">
        <f>IF(VLOOKUP($A47,'Outbreak dataset'!$A:$F,6)&gt;24*4,1,IF(VLOOKUP($A47,'Outbreak dataset'!$A:$F,6)="",1,0))</f>
        <v>1</v>
      </c>
      <c r="F47" s="28">
        <f>IF(VLOOKUP($A47,'Outbreak dataset'!$A:$F,6)&gt;24*5,1,IF(VLOOKUP($A47,'Outbreak dataset'!$A:$F,6)="",1,0))</f>
        <v>1</v>
      </c>
      <c r="G47" s="28">
        <f>IF(VLOOKUP($A47,'Outbreak dataset'!$A:$L,12)&gt;24*(1-1), IF(VLOOKUP($A47,'Outbreak dataset'!$A:$L,6)&lt;24*(1),1,0),  IF(VLOOKUP($A47,'Outbreak dataset'!$A:$L,6)="",0,0))</f>
        <v>0</v>
      </c>
      <c r="H47" s="28">
        <f>IF(VLOOKUP($A47,'Outbreak dataset'!$A:$L,12)&gt;24*(2-1), IF(VLOOKUP($A47,'Outbreak dataset'!$A:$L,6)&lt;24*(2),1,0),  IF(VLOOKUP($A47,'Outbreak dataset'!$A:$L,6)="",0,0))</f>
        <v>0</v>
      </c>
      <c r="I47" s="28">
        <f>IF(VLOOKUP($A47,'Outbreak dataset'!$A:$L,12)&gt;24*(3-1), IF(VLOOKUP($A47,'Outbreak dataset'!$A:$L,6)&lt;24*(3),1,0),  IF(VLOOKUP($A47,'Outbreak dataset'!$A:$L,6)="",0,0))</f>
        <v>0</v>
      </c>
      <c r="J47" s="28">
        <f>IF(VLOOKUP($A47,'Outbreak dataset'!$A:$L,12)&gt;24*(4-1), IF(VLOOKUP($A47,'Outbreak dataset'!$A:$L,6)&lt;24*(4),1,0),  IF(VLOOKUP($A47,'Outbreak dataset'!$A:$L,6)="",0,0))</f>
        <v>0</v>
      </c>
      <c r="K47" s="28">
        <f>IF(VLOOKUP($A47,'Outbreak dataset'!$A:$L,12)&gt;24*(5-1), IF(VLOOKUP($A47,'Outbreak dataset'!$A:$L,6)&lt;24*(5),1,0),  IF(VLOOKUP($A47,'Outbreak dataset'!$A:$L,6)="",0,0))</f>
        <v>0</v>
      </c>
      <c r="L47" s="157">
        <f>IF(VLOOKUP($A47,'Outbreak dataset'!$A:$L,12)&lt;24*(1-1), IF(VLOOKUP($A47,'Outbreak dataset'!$A:$L,6)="",0,1),0)</f>
        <v>0</v>
      </c>
      <c r="M47" s="157">
        <f>IF(VLOOKUP($A47,'Outbreak dataset'!$A:$L,12)&lt;24*(2-1), IF(VLOOKUP($A47,'Outbreak dataset'!$A:$L,6)="",0,1),0)</f>
        <v>0</v>
      </c>
      <c r="N47" s="157">
        <f>IF(VLOOKUP($A47,'Outbreak dataset'!$A:$L,12)&lt;24*(3-1), IF(VLOOKUP($A47,'Outbreak dataset'!$A:$L,6)="",0,1),0)</f>
        <v>0</v>
      </c>
      <c r="O47" s="157">
        <f>IF(VLOOKUP($A47,'Outbreak dataset'!$A:$L,12)&lt;24*(4-1), IF(VLOOKUP($A47,'Outbreak dataset'!$A:$L,6)="",0,1),0)</f>
        <v>0</v>
      </c>
      <c r="P47" s="157">
        <f>IF(VLOOKUP($A47,'Outbreak dataset'!$A:$L,12)&lt;24*(5-1), IF(VLOOKUP($A47,'Outbreak dataset'!$A:$L,6)="",0,1),0)</f>
        <v>0</v>
      </c>
    </row>
    <row r="48" spans="1:16">
      <c r="A48" s="159">
        <f>IF(ISERROR(MATCH(A47+1,'Outbreak dataset'!A:A,0)),"",A47+1)</f>
        <v>46</v>
      </c>
      <c r="B48" s="28">
        <f>IF(VLOOKUP($A48,'Outbreak dataset'!$A:$F,6)&gt;24*1,1,IF(VLOOKUP($A48,'Outbreak dataset'!$A:$F,6)="",1,0))</f>
        <v>1</v>
      </c>
      <c r="C48" s="28">
        <f>IF(VLOOKUP($A48,'Outbreak dataset'!$A:$F,6)&gt;24*2,1,IF(VLOOKUP($A48,'Outbreak dataset'!$A:$F,6)="",1,0))</f>
        <v>1</v>
      </c>
      <c r="D48" s="28">
        <f>IF(VLOOKUP($A48,'Outbreak dataset'!$A:$F,6)&gt;24*3,1,IF(VLOOKUP($A48,'Outbreak dataset'!$A:$F,6)="",1,0))</f>
        <v>1</v>
      </c>
      <c r="E48" s="28">
        <f>IF(VLOOKUP($A48,'Outbreak dataset'!$A:$F,6)&gt;24*4,1,IF(VLOOKUP($A48,'Outbreak dataset'!$A:$F,6)="",1,0))</f>
        <v>1</v>
      </c>
      <c r="F48" s="28">
        <f>IF(VLOOKUP($A48,'Outbreak dataset'!$A:$F,6)&gt;24*5,1,IF(VLOOKUP($A48,'Outbreak dataset'!$A:$F,6)="",1,0))</f>
        <v>1</v>
      </c>
      <c r="G48" s="28">
        <f>IF(VLOOKUP($A48,'Outbreak dataset'!$A:$L,12)&gt;24*(1-1), IF(VLOOKUP($A48,'Outbreak dataset'!$A:$L,6)&lt;24*(1),1,0),  IF(VLOOKUP($A48,'Outbreak dataset'!$A:$L,6)="",0,0))</f>
        <v>0</v>
      </c>
      <c r="H48" s="28">
        <f>IF(VLOOKUP($A48,'Outbreak dataset'!$A:$L,12)&gt;24*(2-1), IF(VLOOKUP($A48,'Outbreak dataset'!$A:$L,6)&lt;24*(2),1,0),  IF(VLOOKUP($A48,'Outbreak dataset'!$A:$L,6)="",0,0))</f>
        <v>0</v>
      </c>
      <c r="I48" s="28">
        <f>IF(VLOOKUP($A48,'Outbreak dataset'!$A:$L,12)&gt;24*(3-1), IF(VLOOKUP($A48,'Outbreak dataset'!$A:$L,6)&lt;24*(3),1,0),  IF(VLOOKUP($A48,'Outbreak dataset'!$A:$L,6)="",0,0))</f>
        <v>0</v>
      </c>
      <c r="J48" s="28">
        <f>IF(VLOOKUP($A48,'Outbreak dataset'!$A:$L,12)&gt;24*(4-1), IF(VLOOKUP($A48,'Outbreak dataset'!$A:$L,6)&lt;24*(4),1,0),  IF(VLOOKUP($A48,'Outbreak dataset'!$A:$L,6)="",0,0))</f>
        <v>0</v>
      </c>
      <c r="K48" s="28">
        <f>IF(VLOOKUP($A48,'Outbreak dataset'!$A:$L,12)&gt;24*(5-1), IF(VLOOKUP($A48,'Outbreak dataset'!$A:$L,6)&lt;24*(5),1,0),  IF(VLOOKUP($A48,'Outbreak dataset'!$A:$L,6)="",0,0))</f>
        <v>0</v>
      </c>
      <c r="L48" s="157">
        <f>IF(VLOOKUP($A48,'Outbreak dataset'!$A:$L,12)&lt;24*(1-1), IF(VLOOKUP($A48,'Outbreak dataset'!$A:$L,6)="",0,1),0)</f>
        <v>0</v>
      </c>
      <c r="M48" s="157">
        <f>IF(VLOOKUP($A48,'Outbreak dataset'!$A:$L,12)&lt;24*(2-1), IF(VLOOKUP($A48,'Outbreak dataset'!$A:$L,6)="",0,1),0)</f>
        <v>0</v>
      </c>
      <c r="N48" s="157">
        <f>IF(VLOOKUP($A48,'Outbreak dataset'!$A:$L,12)&lt;24*(3-1), IF(VLOOKUP($A48,'Outbreak dataset'!$A:$L,6)="",0,1),0)</f>
        <v>0</v>
      </c>
      <c r="O48" s="157">
        <f>IF(VLOOKUP($A48,'Outbreak dataset'!$A:$L,12)&lt;24*(4-1), IF(VLOOKUP($A48,'Outbreak dataset'!$A:$L,6)="",0,1),0)</f>
        <v>0</v>
      </c>
      <c r="P48" s="157">
        <f>IF(VLOOKUP($A48,'Outbreak dataset'!$A:$L,12)&lt;24*(5-1), IF(VLOOKUP($A48,'Outbreak dataset'!$A:$L,6)="",0,1),0)</f>
        <v>0</v>
      </c>
    </row>
    <row r="49" spans="1:16">
      <c r="A49" s="159">
        <f>IF(ISERROR(MATCH(A48+1,'Outbreak dataset'!A:A,0)),"",A48+1)</f>
        <v>47</v>
      </c>
      <c r="B49" s="28">
        <f>IF(VLOOKUP($A49,'Outbreak dataset'!$A:$F,6)&gt;24*1,1,IF(VLOOKUP($A49,'Outbreak dataset'!$A:$F,6)="",1,0))</f>
        <v>1</v>
      </c>
      <c r="C49" s="28">
        <f>IF(VLOOKUP($A49,'Outbreak dataset'!$A:$F,6)&gt;24*2,1,IF(VLOOKUP($A49,'Outbreak dataset'!$A:$F,6)="",1,0))</f>
        <v>1</v>
      </c>
      <c r="D49" s="28">
        <f>IF(VLOOKUP($A49,'Outbreak dataset'!$A:$F,6)&gt;24*3,1,IF(VLOOKUP($A49,'Outbreak dataset'!$A:$F,6)="",1,0))</f>
        <v>1</v>
      </c>
      <c r="E49" s="28">
        <f>IF(VLOOKUP($A49,'Outbreak dataset'!$A:$F,6)&gt;24*4,1,IF(VLOOKUP($A49,'Outbreak dataset'!$A:$F,6)="",1,0))</f>
        <v>1</v>
      </c>
      <c r="F49" s="28">
        <f>IF(VLOOKUP($A49,'Outbreak dataset'!$A:$F,6)&gt;24*5,1,IF(VLOOKUP($A49,'Outbreak dataset'!$A:$F,6)="",1,0))</f>
        <v>1</v>
      </c>
      <c r="G49" s="28">
        <f>IF(VLOOKUP($A49,'Outbreak dataset'!$A:$L,12)&gt;24*(1-1), IF(VLOOKUP($A49,'Outbreak dataset'!$A:$L,6)&lt;24*(1),1,0),  IF(VLOOKUP($A49,'Outbreak dataset'!$A:$L,6)="",0,0))</f>
        <v>0</v>
      </c>
      <c r="H49" s="28">
        <f>IF(VLOOKUP($A49,'Outbreak dataset'!$A:$L,12)&gt;24*(2-1), IF(VLOOKUP($A49,'Outbreak dataset'!$A:$L,6)&lt;24*(2),1,0),  IF(VLOOKUP($A49,'Outbreak dataset'!$A:$L,6)="",0,0))</f>
        <v>0</v>
      </c>
      <c r="I49" s="28">
        <f>IF(VLOOKUP($A49,'Outbreak dataset'!$A:$L,12)&gt;24*(3-1), IF(VLOOKUP($A49,'Outbreak dataset'!$A:$L,6)&lt;24*(3),1,0),  IF(VLOOKUP($A49,'Outbreak dataset'!$A:$L,6)="",0,0))</f>
        <v>0</v>
      </c>
      <c r="J49" s="28">
        <f>IF(VLOOKUP($A49,'Outbreak dataset'!$A:$L,12)&gt;24*(4-1), IF(VLOOKUP($A49,'Outbreak dataset'!$A:$L,6)&lt;24*(4),1,0),  IF(VLOOKUP($A49,'Outbreak dataset'!$A:$L,6)="",0,0))</f>
        <v>0</v>
      </c>
      <c r="K49" s="28">
        <f>IF(VLOOKUP($A49,'Outbreak dataset'!$A:$L,12)&gt;24*(5-1), IF(VLOOKUP($A49,'Outbreak dataset'!$A:$L,6)&lt;24*(5),1,0),  IF(VLOOKUP($A49,'Outbreak dataset'!$A:$L,6)="",0,0))</f>
        <v>0</v>
      </c>
      <c r="L49" s="157">
        <f>IF(VLOOKUP($A49,'Outbreak dataset'!$A:$L,12)&lt;24*(1-1), IF(VLOOKUP($A49,'Outbreak dataset'!$A:$L,6)="",0,1),0)</f>
        <v>0</v>
      </c>
      <c r="M49" s="157">
        <f>IF(VLOOKUP($A49,'Outbreak dataset'!$A:$L,12)&lt;24*(2-1), IF(VLOOKUP($A49,'Outbreak dataset'!$A:$L,6)="",0,1),0)</f>
        <v>0</v>
      </c>
      <c r="N49" s="157">
        <f>IF(VLOOKUP($A49,'Outbreak dataset'!$A:$L,12)&lt;24*(3-1), IF(VLOOKUP($A49,'Outbreak dataset'!$A:$L,6)="",0,1),0)</f>
        <v>0</v>
      </c>
      <c r="O49" s="157">
        <f>IF(VLOOKUP($A49,'Outbreak dataset'!$A:$L,12)&lt;24*(4-1), IF(VLOOKUP($A49,'Outbreak dataset'!$A:$L,6)="",0,1),0)</f>
        <v>0</v>
      </c>
      <c r="P49" s="157">
        <f>IF(VLOOKUP($A49,'Outbreak dataset'!$A:$L,12)&lt;24*(5-1), IF(VLOOKUP($A49,'Outbreak dataset'!$A:$L,6)="",0,1),0)</f>
        <v>0</v>
      </c>
    </row>
    <row r="50" spans="1:16">
      <c r="A50" s="159">
        <f>IF(ISERROR(MATCH(A49+1,'Outbreak dataset'!A:A,0)),"",A49+1)</f>
        <v>48</v>
      </c>
      <c r="B50" s="28">
        <f>IF(VLOOKUP($A50,'Outbreak dataset'!$A:$F,6)&gt;24*1,1,IF(VLOOKUP($A50,'Outbreak dataset'!$A:$F,6)="",1,0))</f>
        <v>1</v>
      </c>
      <c r="C50" s="28">
        <f>IF(VLOOKUP($A50,'Outbreak dataset'!$A:$F,6)&gt;24*2,1,IF(VLOOKUP($A50,'Outbreak dataset'!$A:$F,6)="",1,0))</f>
        <v>1</v>
      </c>
      <c r="D50" s="28">
        <f>IF(VLOOKUP($A50,'Outbreak dataset'!$A:$F,6)&gt;24*3,1,IF(VLOOKUP($A50,'Outbreak dataset'!$A:$F,6)="",1,0))</f>
        <v>1</v>
      </c>
      <c r="E50" s="28">
        <f>IF(VLOOKUP($A50,'Outbreak dataset'!$A:$F,6)&gt;24*4,1,IF(VLOOKUP($A50,'Outbreak dataset'!$A:$F,6)="",1,0))</f>
        <v>1</v>
      </c>
      <c r="F50" s="28">
        <f>IF(VLOOKUP($A50,'Outbreak dataset'!$A:$F,6)&gt;24*5,1,IF(VLOOKUP($A50,'Outbreak dataset'!$A:$F,6)="",1,0))</f>
        <v>1</v>
      </c>
      <c r="G50" s="28">
        <f>IF(VLOOKUP($A50,'Outbreak dataset'!$A:$L,12)&gt;24*(1-1), IF(VLOOKUP($A50,'Outbreak dataset'!$A:$L,6)&lt;24*(1),1,0),  IF(VLOOKUP($A50,'Outbreak dataset'!$A:$L,6)="",0,0))</f>
        <v>0</v>
      </c>
      <c r="H50" s="28">
        <f>IF(VLOOKUP($A50,'Outbreak dataset'!$A:$L,12)&gt;24*(2-1), IF(VLOOKUP($A50,'Outbreak dataset'!$A:$L,6)&lt;24*(2),1,0),  IF(VLOOKUP($A50,'Outbreak dataset'!$A:$L,6)="",0,0))</f>
        <v>0</v>
      </c>
      <c r="I50" s="28">
        <f>IF(VLOOKUP($A50,'Outbreak dataset'!$A:$L,12)&gt;24*(3-1), IF(VLOOKUP($A50,'Outbreak dataset'!$A:$L,6)&lt;24*(3),1,0),  IF(VLOOKUP($A50,'Outbreak dataset'!$A:$L,6)="",0,0))</f>
        <v>0</v>
      </c>
      <c r="J50" s="28">
        <f>IF(VLOOKUP($A50,'Outbreak dataset'!$A:$L,12)&gt;24*(4-1), IF(VLOOKUP($A50,'Outbreak dataset'!$A:$L,6)&lt;24*(4),1,0),  IF(VLOOKUP($A50,'Outbreak dataset'!$A:$L,6)="",0,0))</f>
        <v>0</v>
      </c>
      <c r="K50" s="28">
        <f>IF(VLOOKUP($A50,'Outbreak dataset'!$A:$L,12)&gt;24*(5-1), IF(VLOOKUP($A50,'Outbreak dataset'!$A:$L,6)&lt;24*(5),1,0),  IF(VLOOKUP($A50,'Outbreak dataset'!$A:$L,6)="",0,0))</f>
        <v>0</v>
      </c>
      <c r="L50" s="157">
        <f>IF(VLOOKUP($A50,'Outbreak dataset'!$A:$L,12)&lt;24*(1-1), IF(VLOOKUP($A50,'Outbreak dataset'!$A:$L,6)="",0,1),0)</f>
        <v>0</v>
      </c>
      <c r="M50" s="157">
        <f>IF(VLOOKUP($A50,'Outbreak dataset'!$A:$L,12)&lt;24*(2-1), IF(VLOOKUP($A50,'Outbreak dataset'!$A:$L,6)="",0,1),0)</f>
        <v>0</v>
      </c>
      <c r="N50" s="157">
        <f>IF(VLOOKUP($A50,'Outbreak dataset'!$A:$L,12)&lt;24*(3-1), IF(VLOOKUP($A50,'Outbreak dataset'!$A:$L,6)="",0,1),0)</f>
        <v>0</v>
      </c>
      <c r="O50" s="157">
        <f>IF(VLOOKUP($A50,'Outbreak dataset'!$A:$L,12)&lt;24*(4-1), IF(VLOOKUP($A50,'Outbreak dataset'!$A:$L,6)="",0,1),0)</f>
        <v>0</v>
      </c>
      <c r="P50" s="157">
        <f>IF(VLOOKUP($A50,'Outbreak dataset'!$A:$L,12)&lt;24*(5-1), IF(VLOOKUP($A50,'Outbreak dataset'!$A:$L,6)="",0,1),0)</f>
        <v>0</v>
      </c>
    </row>
    <row r="51" spans="1:16">
      <c r="A51" s="159">
        <f>IF(ISERROR(MATCH(A50+1,'Outbreak dataset'!A:A,0)),"",A50+1)</f>
        <v>49</v>
      </c>
      <c r="B51" s="28">
        <f>IF(VLOOKUP($A51,'Outbreak dataset'!$A:$F,6)&gt;24*1,1,IF(VLOOKUP($A51,'Outbreak dataset'!$A:$F,6)="",1,0))</f>
        <v>1</v>
      </c>
      <c r="C51" s="28">
        <f>IF(VLOOKUP($A51,'Outbreak dataset'!$A:$F,6)&gt;24*2,1,IF(VLOOKUP($A51,'Outbreak dataset'!$A:$F,6)="",1,0))</f>
        <v>1</v>
      </c>
      <c r="D51" s="28">
        <f>IF(VLOOKUP($A51,'Outbreak dataset'!$A:$F,6)&gt;24*3,1,IF(VLOOKUP($A51,'Outbreak dataset'!$A:$F,6)="",1,0))</f>
        <v>1</v>
      </c>
      <c r="E51" s="28">
        <f>IF(VLOOKUP($A51,'Outbreak dataset'!$A:$F,6)&gt;24*4,1,IF(VLOOKUP($A51,'Outbreak dataset'!$A:$F,6)="",1,0))</f>
        <v>1</v>
      </c>
      <c r="F51" s="28">
        <f>IF(VLOOKUP($A51,'Outbreak dataset'!$A:$F,6)&gt;24*5,1,IF(VLOOKUP($A51,'Outbreak dataset'!$A:$F,6)="",1,0))</f>
        <v>1</v>
      </c>
      <c r="G51" s="28">
        <f>IF(VLOOKUP($A51,'Outbreak dataset'!$A:$L,12)&gt;24*(1-1), IF(VLOOKUP($A51,'Outbreak dataset'!$A:$L,6)&lt;24*(1),1,0),  IF(VLOOKUP($A51,'Outbreak dataset'!$A:$L,6)="",0,0))</f>
        <v>0</v>
      </c>
      <c r="H51" s="28">
        <f>IF(VLOOKUP($A51,'Outbreak dataset'!$A:$L,12)&gt;24*(2-1), IF(VLOOKUP($A51,'Outbreak dataset'!$A:$L,6)&lt;24*(2),1,0),  IF(VLOOKUP($A51,'Outbreak dataset'!$A:$L,6)="",0,0))</f>
        <v>0</v>
      </c>
      <c r="I51" s="28">
        <f>IF(VLOOKUP($A51,'Outbreak dataset'!$A:$L,12)&gt;24*(3-1), IF(VLOOKUP($A51,'Outbreak dataset'!$A:$L,6)&lt;24*(3),1,0),  IF(VLOOKUP($A51,'Outbreak dataset'!$A:$L,6)="",0,0))</f>
        <v>0</v>
      </c>
      <c r="J51" s="28">
        <f>IF(VLOOKUP($A51,'Outbreak dataset'!$A:$L,12)&gt;24*(4-1), IF(VLOOKUP($A51,'Outbreak dataset'!$A:$L,6)&lt;24*(4),1,0),  IF(VLOOKUP($A51,'Outbreak dataset'!$A:$L,6)="",0,0))</f>
        <v>0</v>
      </c>
      <c r="K51" s="28">
        <f>IF(VLOOKUP($A51,'Outbreak dataset'!$A:$L,12)&gt;24*(5-1), IF(VLOOKUP($A51,'Outbreak dataset'!$A:$L,6)&lt;24*(5),1,0),  IF(VLOOKUP($A51,'Outbreak dataset'!$A:$L,6)="",0,0))</f>
        <v>0</v>
      </c>
      <c r="L51" s="157">
        <f>IF(VLOOKUP($A51,'Outbreak dataset'!$A:$L,12)&lt;24*(1-1), IF(VLOOKUP($A51,'Outbreak dataset'!$A:$L,6)="",0,1),0)</f>
        <v>0</v>
      </c>
      <c r="M51" s="157">
        <f>IF(VLOOKUP($A51,'Outbreak dataset'!$A:$L,12)&lt;24*(2-1), IF(VLOOKUP($A51,'Outbreak dataset'!$A:$L,6)="",0,1),0)</f>
        <v>0</v>
      </c>
      <c r="N51" s="157">
        <f>IF(VLOOKUP($A51,'Outbreak dataset'!$A:$L,12)&lt;24*(3-1), IF(VLOOKUP($A51,'Outbreak dataset'!$A:$L,6)="",0,1),0)</f>
        <v>0</v>
      </c>
      <c r="O51" s="157">
        <f>IF(VLOOKUP($A51,'Outbreak dataset'!$A:$L,12)&lt;24*(4-1), IF(VLOOKUP($A51,'Outbreak dataset'!$A:$L,6)="",0,1),0)</f>
        <v>0</v>
      </c>
      <c r="P51" s="157">
        <f>IF(VLOOKUP($A51,'Outbreak dataset'!$A:$L,12)&lt;24*(5-1), IF(VLOOKUP($A51,'Outbreak dataset'!$A:$L,6)="",0,1),0)</f>
        <v>0</v>
      </c>
    </row>
    <row r="52" spans="1:16">
      <c r="A52" s="159">
        <f>IF(ISERROR(MATCH(A51+1,'Outbreak dataset'!A:A,0)),"",A51+1)</f>
        <v>50</v>
      </c>
      <c r="B52" s="28">
        <f>IF(VLOOKUP($A52,'Outbreak dataset'!$A:$F,6)&gt;24*1,1,IF(VLOOKUP($A52,'Outbreak dataset'!$A:$F,6)="",1,0))</f>
        <v>1</v>
      </c>
      <c r="C52" s="28">
        <f>IF(VLOOKUP($A52,'Outbreak dataset'!$A:$F,6)&gt;24*2,1,IF(VLOOKUP($A52,'Outbreak dataset'!$A:$F,6)="",1,0))</f>
        <v>1</v>
      </c>
      <c r="D52" s="28">
        <f>IF(VLOOKUP($A52,'Outbreak dataset'!$A:$F,6)&gt;24*3,1,IF(VLOOKUP($A52,'Outbreak dataset'!$A:$F,6)="",1,0))</f>
        <v>1</v>
      </c>
      <c r="E52" s="28">
        <f>IF(VLOOKUP($A52,'Outbreak dataset'!$A:$F,6)&gt;24*4,1,IF(VLOOKUP($A52,'Outbreak dataset'!$A:$F,6)="",1,0))</f>
        <v>1</v>
      </c>
      <c r="F52" s="28">
        <f>IF(VLOOKUP($A52,'Outbreak dataset'!$A:$F,6)&gt;24*5,1,IF(VLOOKUP($A52,'Outbreak dataset'!$A:$F,6)="",1,0))</f>
        <v>1</v>
      </c>
      <c r="G52" s="28">
        <f>IF(VLOOKUP($A52,'Outbreak dataset'!$A:$L,12)&gt;24*(1-1), IF(VLOOKUP($A52,'Outbreak dataset'!$A:$L,6)&lt;24*(1),1,0),  IF(VLOOKUP($A52,'Outbreak dataset'!$A:$L,6)="",0,0))</f>
        <v>0</v>
      </c>
      <c r="H52" s="28">
        <f>IF(VLOOKUP($A52,'Outbreak dataset'!$A:$L,12)&gt;24*(2-1), IF(VLOOKUP($A52,'Outbreak dataset'!$A:$L,6)&lt;24*(2),1,0),  IF(VLOOKUP($A52,'Outbreak dataset'!$A:$L,6)="",0,0))</f>
        <v>0</v>
      </c>
      <c r="I52" s="28">
        <f>IF(VLOOKUP($A52,'Outbreak dataset'!$A:$L,12)&gt;24*(3-1), IF(VLOOKUP($A52,'Outbreak dataset'!$A:$L,6)&lt;24*(3),1,0),  IF(VLOOKUP($A52,'Outbreak dataset'!$A:$L,6)="",0,0))</f>
        <v>0</v>
      </c>
      <c r="J52" s="28">
        <f>IF(VLOOKUP($A52,'Outbreak dataset'!$A:$L,12)&gt;24*(4-1), IF(VLOOKUP($A52,'Outbreak dataset'!$A:$L,6)&lt;24*(4),1,0),  IF(VLOOKUP($A52,'Outbreak dataset'!$A:$L,6)="",0,0))</f>
        <v>0</v>
      </c>
      <c r="K52" s="28">
        <f>IF(VLOOKUP($A52,'Outbreak dataset'!$A:$L,12)&gt;24*(5-1), IF(VLOOKUP($A52,'Outbreak dataset'!$A:$L,6)&lt;24*(5),1,0),  IF(VLOOKUP($A52,'Outbreak dataset'!$A:$L,6)="",0,0))</f>
        <v>0</v>
      </c>
      <c r="L52" s="157">
        <f>IF(VLOOKUP($A52,'Outbreak dataset'!$A:$L,12)&lt;24*(1-1), IF(VLOOKUP($A52,'Outbreak dataset'!$A:$L,6)="",0,1),0)</f>
        <v>0</v>
      </c>
      <c r="M52" s="157">
        <f>IF(VLOOKUP($A52,'Outbreak dataset'!$A:$L,12)&lt;24*(2-1), IF(VLOOKUP($A52,'Outbreak dataset'!$A:$L,6)="",0,1),0)</f>
        <v>0</v>
      </c>
      <c r="N52" s="157">
        <f>IF(VLOOKUP($A52,'Outbreak dataset'!$A:$L,12)&lt;24*(3-1), IF(VLOOKUP($A52,'Outbreak dataset'!$A:$L,6)="",0,1),0)</f>
        <v>0</v>
      </c>
      <c r="O52" s="157">
        <f>IF(VLOOKUP($A52,'Outbreak dataset'!$A:$L,12)&lt;24*(4-1), IF(VLOOKUP($A52,'Outbreak dataset'!$A:$L,6)="",0,1),0)</f>
        <v>0</v>
      </c>
      <c r="P52" s="157">
        <f>IF(VLOOKUP($A52,'Outbreak dataset'!$A:$L,12)&lt;24*(5-1), IF(VLOOKUP($A52,'Outbreak dataset'!$A:$L,6)="",0,1),0)</f>
        <v>0</v>
      </c>
    </row>
    <row r="53" spans="1:16">
      <c r="A53" s="159">
        <f>IF(ISERROR(MATCH(A52+1,'Outbreak dataset'!A:A,0)),"",A52+1)</f>
        <v>51</v>
      </c>
      <c r="B53" s="28">
        <f>IF(VLOOKUP($A53,'Outbreak dataset'!$A:$F,6)&gt;24*1,1,IF(VLOOKUP($A53,'Outbreak dataset'!$A:$F,6)="",1,0))</f>
        <v>1</v>
      </c>
      <c r="C53" s="28">
        <f>IF(VLOOKUP($A53,'Outbreak dataset'!$A:$F,6)&gt;24*2,1,IF(VLOOKUP($A53,'Outbreak dataset'!$A:$F,6)="",1,0))</f>
        <v>1</v>
      </c>
      <c r="D53" s="28">
        <f>IF(VLOOKUP($A53,'Outbreak dataset'!$A:$F,6)&gt;24*3,1,IF(VLOOKUP($A53,'Outbreak dataset'!$A:$F,6)="",1,0))</f>
        <v>1</v>
      </c>
      <c r="E53" s="28">
        <f>IF(VLOOKUP($A53,'Outbreak dataset'!$A:$F,6)&gt;24*4,1,IF(VLOOKUP($A53,'Outbreak dataset'!$A:$F,6)="",1,0))</f>
        <v>1</v>
      </c>
      <c r="F53" s="28">
        <f>IF(VLOOKUP($A53,'Outbreak dataset'!$A:$F,6)&gt;24*5,1,IF(VLOOKUP($A53,'Outbreak dataset'!$A:$F,6)="",1,0))</f>
        <v>1</v>
      </c>
      <c r="G53" s="28">
        <f>IF(VLOOKUP($A53,'Outbreak dataset'!$A:$L,12)&gt;24*(1-1), IF(VLOOKUP($A53,'Outbreak dataset'!$A:$L,6)&lt;24*(1),1,0),  IF(VLOOKUP($A53,'Outbreak dataset'!$A:$L,6)="",0,0))</f>
        <v>0</v>
      </c>
      <c r="H53" s="28">
        <f>IF(VLOOKUP($A53,'Outbreak dataset'!$A:$L,12)&gt;24*(2-1), IF(VLOOKUP($A53,'Outbreak dataset'!$A:$L,6)&lt;24*(2),1,0),  IF(VLOOKUP($A53,'Outbreak dataset'!$A:$L,6)="",0,0))</f>
        <v>0</v>
      </c>
      <c r="I53" s="28">
        <f>IF(VLOOKUP($A53,'Outbreak dataset'!$A:$L,12)&gt;24*(3-1), IF(VLOOKUP($A53,'Outbreak dataset'!$A:$L,6)&lt;24*(3),1,0),  IF(VLOOKUP($A53,'Outbreak dataset'!$A:$L,6)="",0,0))</f>
        <v>0</v>
      </c>
      <c r="J53" s="28">
        <f>IF(VLOOKUP($A53,'Outbreak dataset'!$A:$L,12)&gt;24*(4-1), IF(VLOOKUP($A53,'Outbreak dataset'!$A:$L,6)&lt;24*(4),1,0),  IF(VLOOKUP($A53,'Outbreak dataset'!$A:$L,6)="",0,0))</f>
        <v>0</v>
      </c>
      <c r="K53" s="28">
        <f>IF(VLOOKUP($A53,'Outbreak dataset'!$A:$L,12)&gt;24*(5-1), IF(VLOOKUP($A53,'Outbreak dataset'!$A:$L,6)&lt;24*(5),1,0),  IF(VLOOKUP($A53,'Outbreak dataset'!$A:$L,6)="",0,0))</f>
        <v>0</v>
      </c>
      <c r="L53" s="157">
        <f>IF(VLOOKUP($A53,'Outbreak dataset'!$A:$L,12)&lt;24*(1-1), IF(VLOOKUP($A53,'Outbreak dataset'!$A:$L,6)="",0,1),0)</f>
        <v>0</v>
      </c>
      <c r="M53" s="157">
        <f>IF(VLOOKUP($A53,'Outbreak dataset'!$A:$L,12)&lt;24*(2-1), IF(VLOOKUP($A53,'Outbreak dataset'!$A:$L,6)="",0,1),0)</f>
        <v>0</v>
      </c>
      <c r="N53" s="157">
        <f>IF(VLOOKUP($A53,'Outbreak dataset'!$A:$L,12)&lt;24*(3-1), IF(VLOOKUP($A53,'Outbreak dataset'!$A:$L,6)="",0,1),0)</f>
        <v>0</v>
      </c>
      <c r="O53" s="157">
        <f>IF(VLOOKUP($A53,'Outbreak dataset'!$A:$L,12)&lt;24*(4-1), IF(VLOOKUP($A53,'Outbreak dataset'!$A:$L,6)="",0,1),0)</f>
        <v>0</v>
      </c>
      <c r="P53" s="157">
        <f>IF(VLOOKUP($A53,'Outbreak dataset'!$A:$L,12)&lt;24*(5-1), IF(VLOOKUP($A53,'Outbreak dataset'!$A:$L,6)="",0,1),0)</f>
        <v>0</v>
      </c>
    </row>
    <row r="54" spans="1:16">
      <c r="A54" s="159">
        <f>IF(ISERROR(MATCH(A53+1,'Outbreak dataset'!A:A,0)),"",A53+1)</f>
        <v>52</v>
      </c>
      <c r="B54" s="28">
        <f>IF(VLOOKUP($A54,'Outbreak dataset'!$A:$F,6)&gt;24*1,1,IF(VLOOKUP($A54,'Outbreak dataset'!$A:$F,6)="",1,0))</f>
        <v>1</v>
      </c>
      <c r="C54" s="28">
        <f>IF(VLOOKUP($A54,'Outbreak dataset'!$A:$F,6)&gt;24*2,1,IF(VLOOKUP($A54,'Outbreak dataset'!$A:$F,6)="",1,0))</f>
        <v>1</v>
      </c>
      <c r="D54" s="28">
        <f>IF(VLOOKUP($A54,'Outbreak dataset'!$A:$F,6)&gt;24*3,1,IF(VLOOKUP($A54,'Outbreak dataset'!$A:$F,6)="",1,0))</f>
        <v>1</v>
      </c>
      <c r="E54" s="28">
        <f>IF(VLOOKUP($A54,'Outbreak dataset'!$A:$F,6)&gt;24*4,1,IF(VLOOKUP($A54,'Outbreak dataset'!$A:$F,6)="",1,0))</f>
        <v>1</v>
      </c>
      <c r="F54" s="28">
        <f>IF(VLOOKUP($A54,'Outbreak dataset'!$A:$F,6)&gt;24*5,1,IF(VLOOKUP($A54,'Outbreak dataset'!$A:$F,6)="",1,0))</f>
        <v>1</v>
      </c>
      <c r="G54" s="28">
        <f>IF(VLOOKUP($A54,'Outbreak dataset'!$A:$L,12)&gt;24*(1-1), IF(VLOOKUP($A54,'Outbreak dataset'!$A:$L,6)&lt;24*(1),1,0),  IF(VLOOKUP($A54,'Outbreak dataset'!$A:$L,6)="",0,0))</f>
        <v>0</v>
      </c>
      <c r="H54" s="28">
        <f>IF(VLOOKUP($A54,'Outbreak dataset'!$A:$L,12)&gt;24*(2-1), IF(VLOOKUP($A54,'Outbreak dataset'!$A:$L,6)&lt;24*(2),1,0),  IF(VLOOKUP($A54,'Outbreak dataset'!$A:$L,6)="",0,0))</f>
        <v>0</v>
      </c>
      <c r="I54" s="28">
        <f>IF(VLOOKUP($A54,'Outbreak dataset'!$A:$L,12)&gt;24*(3-1), IF(VLOOKUP($A54,'Outbreak dataset'!$A:$L,6)&lt;24*(3),1,0),  IF(VLOOKUP($A54,'Outbreak dataset'!$A:$L,6)="",0,0))</f>
        <v>0</v>
      </c>
      <c r="J54" s="28">
        <f>IF(VLOOKUP($A54,'Outbreak dataset'!$A:$L,12)&gt;24*(4-1), IF(VLOOKUP($A54,'Outbreak dataset'!$A:$L,6)&lt;24*(4),1,0),  IF(VLOOKUP($A54,'Outbreak dataset'!$A:$L,6)="",0,0))</f>
        <v>0</v>
      </c>
      <c r="K54" s="28">
        <f>IF(VLOOKUP($A54,'Outbreak dataset'!$A:$L,12)&gt;24*(5-1), IF(VLOOKUP($A54,'Outbreak dataset'!$A:$L,6)&lt;24*(5),1,0),  IF(VLOOKUP($A54,'Outbreak dataset'!$A:$L,6)="",0,0))</f>
        <v>0</v>
      </c>
      <c r="L54" s="157">
        <f>IF(VLOOKUP($A54,'Outbreak dataset'!$A:$L,12)&lt;24*(1-1), IF(VLOOKUP($A54,'Outbreak dataset'!$A:$L,6)="",0,1),0)</f>
        <v>0</v>
      </c>
      <c r="M54" s="157">
        <f>IF(VLOOKUP($A54,'Outbreak dataset'!$A:$L,12)&lt;24*(2-1), IF(VLOOKUP($A54,'Outbreak dataset'!$A:$L,6)="",0,1),0)</f>
        <v>0</v>
      </c>
      <c r="N54" s="157">
        <f>IF(VLOOKUP($A54,'Outbreak dataset'!$A:$L,12)&lt;24*(3-1), IF(VLOOKUP($A54,'Outbreak dataset'!$A:$L,6)="",0,1),0)</f>
        <v>0</v>
      </c>
      <c r="O54" s="157">
        <f>IF(VLOOKUP($A54,'Outbreak dataset'!$A:$L,12)&lt;24*(4-1), IF(VLOOKUP($A54,'Outbreak dataset'!$A:$L,6)="",0,1),0)</f>
        <v>0</v>
      </c>
      <c r="P54" s="157">
        <f>IF(VLOOKUP($A54,'Outbreak dataset'!$A:$L,12)&lt;24*(5-1), IF(VLOOKUP($A54,'Outbreak dataset'!$A:$L,6)="",0,1),0)</f>
        <v>0</v>
      </c>
    </row>
    <row r="55" spans="1:16">
      <c r="A55" s="159">
        <f>IF(ISERROR(MATCH(A54+1,'Outbreak dataset'!A:A,0)),"",A54+1)</f>
        <v>53</v>
      </c>
      <c r="B55" s="28">
        <f>IF(VLOOKUP($A55,'Outbreak dataset'!$A:$F,6)&gt;24*1,1,IF(VLOOKUP($A55,'Outbreak dataset'!$A:$F,6)="",1,0))</f>
        <v>1</v>
      </c>
      <c r="C55" s="28">
        <f>IF(VLOOKUP($A55,'Outbreak dataset'!$A:$F,6)&gt;24*2,1,IF(VLOOKUP($A55,'Outbreak dataset'!$A:$F,6)="",1,0))</f>
        <v>1</v>
      </c>
      <c r="D55" s="28">
        <f>IF(VLOOKUP($A55,'Outbreak dataset'!$A:$F,6)&gt;24*3,1,IF(VLOOKUP($A55,'Outbreak dataset'!$A:$F,6)="",1,0))</f>
        <v>1</v>
      </c>
      <c r="E55" s="28">
        <f>IF(VLOOKUP($A55,'Outbreak dataset'!$A:$F,6)&gt;24*4,1,IF(VLOOKUP($A55,'Outbreak dataset'!$A:$F,6)="",1,0))</f>
        <v>1</v>
      </c>
      <c r="F55" s="28">
        <f>IF(VLOOKUP($A55,'Outbreak dataset'!$A:$F,6)&gt;24*5,1,IF(VLOOKUP($A55,'Outbreak dataset'!$A:$F,6)="",1,0))</f>
        <v>1</v>
      </c>
      <c r="G55" s="28">
        <f>IF(VLOOKUP($A55,'Outbreak dataset'!$A:$L,12)&gt;24*(1-1), IF(VLOOKUP($A55,'Outbreak dataset'!$A:$L,6)&lt;24*(1),1,0),  IF(VLOOKUP($A55,'Outbreak dataset'!$A:$L,6)="",0,0))</f>
        <v>0</v>
      </c>
      <c r="H55" s="28">
        <f>IF(VLOOKUP($A55,'Outbreak dataset'!$A:$L,12)&gt;24*(2-1), IF(VLOOKUP($A55,'Outbreak dataset'!$A:$L,6)&lt;24*(2),1,0),  IF(VLOOKUP($A55,'Outbreak dataset'!$A:$L,6)="",0,0))</f>
        <v>0</v>
      </c>
      <c r="I55" s="28">
        <f>IF(VLOOKUP($A55,'Outbreak dataset'!$A:$L,12)&gt;24*(3-1), IF(VLOOKUP($A55,'Outbreak dataset'!$A:$L,6)&lt;24*(3),1,0),  IF(VLOOKUP($A55,'Outbreak dataset'!$A:$L,6)="",0,0))</f>
        <v>0</v>
      </c>
      <c r="J55" s="28">
        <f>IF(VLOOKUP($A55,'Outbreak dataset'!$A:$L,12)&gt;24*(4-1), IF(VLOOKUP($A55,'Outbreak dataset'!$A:$L,6)&lt;24*(4),1,0),  IF(VLOOKUP($A55,'Outbreak dataset'!$A:$L,6)="",0,0))</f>
        <v>0</v>
      </c>
      <c r="K55" s="28">
        <f>IF(VLOOKUP($A55,'Outbreak dataset'!$A:$L,12)&gt;24*(5-1), IF(VLOOKUP($A55,'Outbreak dataset'!$A:$L,6)&lt;24*(5),1,0),  IF(VLOOKUP($A55,'Outbreak dataset'!$A:$L,6)="",0,0))</f>
        <v>0</v>
      </c>
      <c r="L55" s="157">
        <f>IF(VLOOKUP($A55,'Outbreak dataset'!$A:$L,12)&lt;24*(1-1), IF(VLOOKUP($A55,'Outbreak dataset'!$A:$L,6)="",0,1),0)</f>
        <v>0</v>
      </c>
      <c r="M55" s="157">
        <f>IF(VLOOKUP($A55,'Outbreak dataset'!$A:$L,12)&lt;24*(2-1), IF(VLOOKUP($A55,'Outbreak dataset'!$A:$L,6)="",0,1),0)</f>
        <v>0</v>
      </c>
      <c r="N55" s="157">
        <f>IF(VLOOKUP($A55,'Outbreak dataset'!$A:$L,12)&lt;24*(3-1), IF(VLOOKUP($A55,'Outbreak dataset'!$A:$L,6)="",0,1),0)</f>
        <v>0</v>
      </c>
      <c r="O55" s="157">
        <f>IF(VLOOKUP($A55,'Outbreak dataset'!$A:$L,12)&lt;24*(4-1), IF(VLOOKUP($A55,'Outbreak dataset'!$A:$L,6)="",0,1),0)</f>
        <v>0</v>
      </c>
      <c r="P55" s="157">
        <f>IF(VLOOKUP($A55,'Outbreak dataset'!$A:$L,12)&lt;24*(5-1), IF(VLOOKUP($A55,'Outbreak dataset'!$A:$L,6)="",0,1),0)</f>
        <v>0</v>
      </c>
    </row>
    <row r="56" spans="1:16">
      <c r="A56" s="159">
        <f>IF(ISERROR(MATCH(A55+1,'Outbreak dataset'!A:A,0)),"",A55+1)</f>
        <v>54</v>
      </c>
      <c r="B56" s="28">
        <f>IF(VLOOKUP($A56,'Outbreak dataset'!$A:$F,6)&gt;24*1,1,IF(VLOOKUP($A56,'Outbreak dataset'!$A:$F,6)="",1,0))</f>
        <v>1</v>
      </c>
      <c r="C56" s="28">
        <f>IF(VLOOKUP($A56,'Outbreak dataset'!$A:$F,6)&gt;24*2,1,IF(VLOOKUP($A56,'Outbreak dataset'!$A:$F,6)="",1,0))</f>
        <v>1</v>
      </c>
      <c r="D56" s="28">
        <f>IF(VLOOKUP($A56,'Outbreak dataset'!$A:$F,6)&gt;24*3,1,IF(VLOOKUP($A56,'Outbreak dataset'!$A:$F,6)="",1,0))</f>
        <v>1</v>
      </c>
      <c r="E56" s="28">
        <f>IF(VLOOKUP($A56,'Outbreak dataset'!$A:$F,6)&gt;24*4,1,IF(VLOOKUP($A56,'Outbreak dataset'!$A:$F,6)="",1,0))</f>
        <v>1</v>
      </c>
      <c r="F56" s="28">
        <f>IF(VLOOKUP($A56,'Outbreak dataset'!$A:$F,6)&gt;24*5,1,IF(VLOOKUP($A56,'Outbreak dataset'!$A:$F,6)="",1,0))</f>
        <v>1</v>
      </c>
      <c r="G56" s="28">
        <f>IF(VLOOKUP($A56,'Outbreak dataset'!$A:$L,12)&gt;24*(1-1), IF(VLOOKUP($A56,'Outbreak dataset'!$A:$L,6)&lt;24*(1),1,0),  IF(VLOOKUP($A56,'Outbreak dataset'!$A:$L,6)="",0,0))</f>
        <v>0</v>
      </c>
      <c r="H56" s="28">
        <f>IF(VLOOKUP($A56,'Outbreak dataset'!$A:$L,12)&gt;24*(2-1), IF(VLOOKUP($A56,'Outbreak dataset'!$A:$L,6)&lt;24*(2),1,0),  IF(VLOOKUP($A56,'Outbreak dataset'!$A:$L,6)="",0,0))</f>
        <v>0</v>
      </c>
      <c r="I56" s="28">
        <f>IF(VLOOKUP($A56,'Outbreak dataset'!$A:$L,12)&gt;24*(3-1), IF(VLOOKUP($A56,'Outbreak dataset'!$A:$L,6)&lt;24*(3),1,0),  IF(VLOOKUP($A56,'Outbreak dataset'!$A:$L,6)="",0,0))</f>
        <v>0</v>
      </c>
      <c r="J56" s="28">
        <f>IF(VLOOKUP($A56,'Outbreak dataset'!$A:$L,12)&gt;24*(4-1), IF(VLOOKUP($A56,'Outbreak dataset'!$A:$L,6)&lt;24*(4),1,0),  IF(VLOOKUP($A56,'Outbreak dataset'!$A:$L,6)="",0,0))</f>
        <v>0</v>
      </c>
      <c r="K56" s="28">
        <f>IF(VLOOKUP($A56,'Outbreak dataset'!$A:$L,12)&gt;24*(5-1), IF(VLOOKUP($A56,'Outbreak dataset'!$A:$L,6)&lt;24*(5),1,0),  IF(VLOOKUP($A56,'Outbreak dataset'!$A:$L,6)="",0,0))</f>
        <v>0</v>
      </c>
      <c r="L56" s="157">
        <f>IF(VLOOKUP($A56,'Outbreak dataset'!$A:$L,12)&lt;24*(1-1), IF(VLOOKUP($A56,'Outbreak dataset'!$A:$L,6)="",0,1),0)</f>
        <v>0</v>
      </c>
      <c r="M56" s="157">
        <f>IF(VLOOKUP($A56,'Outbreak dataset'!$A:$L,12)&lt;24*(2-1), IF(VLOOKUP($A56,'Outbreak dataset'!$A:$L,6)="",0,1),0)</f>
        <v>0</v>
      </c>
      <c r="N56" s="157">
        <f>IF(VLOOKUP($A56,'Outbreak dataset'!$A:$L,12)&lt;24*(3-1), IF(VLOOKUP($A56,'Outbreak dataset'!$A:$L,6)="",0,1),0)</f>
        <v>0</v>
      </c>
      <c r="O56" s="157">
        <f>IF(VLOOKUP($A56,'Outbreak dataset'!$A:$L,12)&lt;24*(4-1), IF(VLOOKUP($A56,'Outbreak dataset'!$A:$L,6)="",0,1),0)</f>
        <v>0</v>
      </c>
      <c r="P56" s="157">
        <f>IF(VLOOKUP($A56,'Outbreak dataset'!$A:$L,12)&lt;24*(5-1), IF(VLOOKUP($A56,'Outbreak dataset'!$A:$L,6)="",0,1),0)</f>
        <v>0</v>
      </c>
    </row>
    <row r="57" spans="1:16">
      <c r="A57" s="159">
        <f>IF(ISERROR(MATCH(A56+1,'Outbreak dataset'!A:A,0)),"",A56+1)</f>
        <v>55</v>
      </c>
      <c r="B57" s="28">
        <f>IF(VLOOKUP($A57,'Outbreak dataset'!$A:$F,6)&gt;24*1,1,IF(VLOOKUP($A57,'Outbreak dataset'!$A:$F,6)="",1,0))</f>
        <v>1</v>
      </c>
      <c r="C57" s="28">
        <f>IF(VLOOKUP($A57,'Outbreak dataset'!$A:$F,6)&gt;24*2,1,IF(VLOOKUP($A57,'Outbreak dataset'!$A:$F,6)="",1,0))</f>
        <v>1</v>
      </c>
      <c r="D57" s="28">
        <f>IF(VLOOKUP($A57,'Outbreak dataset'!$A:$F,6)&gt;24*3,1,IF(VLOOKUP($A57,'Outbreak dataset'!$A:$F,6)="",1,0))</f>
        <v>1</v>
      </c>
      <c r="E57" s="28">
        <f>IF(VLOOKUP($A57,'Outbreak dataset'!$A:$F,6)&gt;24*4,1,IF(VLOOKUP($A57,'Outbreak dataset'!$A:$F,6)="",1,0))</f>
        <v>1</v>
      </c>
      <c r="F57" s="28">
        <f>IF(VLOOKUP($A57,'Outbreak dataset'!$A:$F,6)&gt;24*5,1,IF(VLOOKUP($A57,'Outbreak dataset'!$A:$F,6)="",1,0))</f>
        <v>1</v>
      </c>
      <c r="G57" s="28">
        <f>IF(VLOOKUP($A57,'Outbreak dataset'!$A:$L,12)&gt;24*(1-1), IF(VLOOKUP($A57,'Outbreak dataset'!$A:$L,6)&lt;24*(1),1,0),  IF(VLOOKUP($A57,'Outbreak dataset'!$A:$L,6)="",0,0))</f>
        <v>0</v>
      </c>
      <c r="H57" s="28">
        <f>IF(VLOOKUP($A57,'Outbreak dataset'!$A:$L,12)&gt;24*(2-1), IF(VLOOKUP($A57,'Outbreak dataset'!$A:$L,6)&lt;24*(2),1,0),  IF(VLOOKUP($A57,'Outbreak dataset'!$A:$L,6)="",0,0))</f>
        <v>0</v>
      </c>
      <c r="I57" s="28">
        <f>IF(VLOOKUP($A57,'Outbreak dataset'!$A:$L,12)&gt;24*(3-1), IF(VLOOKUP($A57,'Outbreak dataset'!$A:$L,6)&lt;24*(3),1,0),  IF(VLOOKUP($A57,'Outbreak dataset'!$A:$L,6)="",0,0))</f>
        <v>0</v>
      </c>
      <c r="J57" s="28">
        <f>IF(VLOOKUP($A57,'Outbreak dataset'!$A:$L,12)&gt;24*(4-1), IF(VLOOKUP($A57,'Outbreak dataset'!$A:$L,6)&lt;24*(4),1,0),  IF(VLOOKUP($A57,'Outbreak dataset'!$A:$L,6)="",0,0))</f>
        <v>0</v>
      </c>
      <c r="K57" s="28">
        <f>IF(VLOOKUP($A57,'Outbreak dataset'!$A:$L,12)&gt;24*(5-1), IF(VLOOKUP($A57,'Outbreak dataset'!$A:$L,6)&lt;24*(5),1,0),  IF(VLOOKUP($A57,'Outbreak dataset'!$A:$L,6)="",0,0))</f>
        <v>0</v>
      </c>
      <c r="L57" s="157">
        <f>IF(VLOOKUP($A57,'Outbreak dataset'!$A:$L,12)&lt;24*(1-1), IF(VLOOKUP($A57,'Outbreak dataset'!$A:$L,6)="",0,1),0)</f>
        <v>0</v>
      </c>
      <c r="M57" s="157">
        <f>IF(VLOOKUP($A57,'Outbreak dataset'!$A:$L,12)&lt;24*(2-1), IF(VLOOKUP($A57,'Outbreak dataset'!$A:$L,6)="",0,1),0)</f>
        <v>0</v>
      </c>
      <c r="N57" s="157">
        <f>IF(VLOOKUP($A57,'Outbreak dataset'!$A:$L,12)&lt;24*(3-1), IF(VLOOKUP($A57,'Outbreak dataset'!$A:$L,6)="",0,1),0)</f>
        <v>0</v>
      </c>
      <c r="O57" s="157">
        <f>IF(VLOOKUP($A57,'Outbreak dataset'!$A:$L,12)&lt;24*(4-1), IF(VLOOKUP($A57,'Outbreak dataset'!$A:$L,6)="",0,1),0)</f>
        <v>0</v>
      </c>
      <c r="P57" s="157">
        <f>IF(VLOOKUP($A57,'Outbreak dataset'!$A:$L,12)&lt;24*(5-1), IF(VLOOKUP($A57,'Outbreak dataset'!$A:$L,6)="",0,1),0)</f>
        <v>0</v>
      </c>
    </row>
    <row r="58" spans="1:16">
      <c r="A58" s="159">
        <f>IF(ISERROR(MATCH(A57+1,'Outbreak dataset'!A:A,0)),"",A57+1)</f>
        <v>56</v>
      </c>
      <c r="B58" s="28">
        <f>IF(VLOOKUP($A58,'Outbreak dataset'!$A:$F,6)&gt;24*1,1,IF(VLOOKUP($A58,'Outbreak dataset'!$A:$F,6)="",1,0))</f>
        <v>1</v>
      </c>
      <c r="C58" s="28">
        <f>IF(VLOOKUP($A58,'Outbreak dataset'!$A:$F,6)&gt;24*2,1,IF(VLOOKUP($A58,'Outbreak dataset'!$A:$F,6)="",1,0))</f>
        <v>1</v>
      </c>
      <c r="D58" s="28">
        <f>IF(VLOOKUP($A58,'Outbreak dataset'!$A:$F,6)&gt;24*3,1,IF(VLOOKUP($A58,'Outbreak dataset'!$A:$F,6)="",1,0))</f>
        <v>1</v>
      </c>
      <c r="E58" s="28">
        <f>IF(VLOOKUP($A58,'Outbreak dataset'!$A:$F,6)&gt;24*4,1,IF(VLOOKUP($A58,'Outbreak dataset'!$A:$F,6)="",1,0))</f>
        <v>1</v>
      </c>
      <c r="F58" s="28">
        <f>IF(VLOOKUP($A58,'Outbreak dataset'!$A:$F,6)&gt;24*5,1,IF(VLOOKUP($A58,'Outbreak dataset'!$A:$F,6)="",1,0))</f>
        <v>1</v>
      </c>
      <c r="G58" s="28">
        <f>IF(VLOOKUP($A58,'Outbreak dataset'!$A:$L,12)&gt;24*(1-1), IF(VLOOKUP($A58,'Outbreak dataset'!$A:$L,6)&lt;24*(1),1,0),  IF(VLOOKUP($A58,'Outbreak dataset'!$A:$L,6)="",0,0))</f>
        <v>0</v>
      </c>
      <c r="H58" s="28">
        <f>IF(VLOOKUP($A58,'Outbreak dataset'!$A:$L,12)&gt;24*(2-1), IF(VLOOKUP($A58,'Outbreak dataset'!$A:$L,6)&lt;24*(2),1,0),  IF(VLOOKUP($A58,'Outbreak dataset'!$A:$L,6)="",0,0))</f>
        <v>0</v>
      </c>
      <c r="I58" s="28">
        <f>IF(VLOOKUP($A58,'Outbreak dataset'!$A:$L,12)&gt;24*(3-1), IF(VLOOKUP($A58,'Outbreak dataset'!$A:$L,6)&lt;24*(3),1,0),  IF(VLOOKUP($A58,'Outbreak dataset'!$A:$L,6)="",0,0))</f>
        <v>0</v>
      </c>
      <c r="J58" s="28">
        <f>IF(VLOOKUP($A58,'Outbreak dataset'!$A:$L,12)&gt;24*(4-1), IF(VLOOKUP($A58,'Outbreak dataset'!$A:$L,6)&lt;24*(4),1,0),  IF(VLOOKUP($A58,'Outbreak dataset'!$A:$L,6)="",0,0))</f>
        <v>0</v>
      </c>
      <c r="K58" s="28">
        <f>IF(VLOOKUP($A58,'Outbreak dataset'!$A:$L,12)&gt;24*(5-1), IF(VLOOKUP($A58,'Outbreak dataset'!$A:$L,6)&lt;24*(5),1,0),  IF(VLOOKUP($A58,'Outbreak dataset'!$A:$L,6)="",0,0))</f>
        <v>0</v>
      </c>
      <c r="L58" s="157">
        <f>IF(VLOOKUP($A58,'Outbreak dataset'!$A:$L,12)&lt;24*(1-1), IF(VLOOKUP($A58,'Outbreak dataset'!$A:$L,6)="",0,1),0)</f>
        <v>0</v>
      </c>
      <c r="M58" s="157">
        <f>IF(VLOOKUP($A58,'Outbreak dataset'!$A:$L,12)&lt;24*(2-1), IF(VLOOKUP($A58,'Outbreak dataset'!$A:$L,6)="",0,1),0)</f>
        <v>0</v>
      </c>
      <c r="N58" s="157">
        <f>IF(VLOOKUP($A58,'Outbreak dataset'!$A:$L,12)&lt;24*(3-1), IF(VLOOKUP($A58,'Outbreak dataset'!$A:$L,6)="",0,1),0)</f>
        <v>0</v>
      </c>
      <c r="O58" s="157">
        <f>IF(VLOOKUP($A58,'Outbreak dataset'!$A:$L,12)&lt;24*(4-1), IF(VLOOKUP($A58,'Outbreak dataset'!$A:$L,6)="",0,1),0)</f>
        <v>0</v>
      </c>
      <c r="P58" s="157">
        <f>IF(VLOOKUP($A58,'Outbreak dataset'!$A:$L,12)&lt;24*(5-1), IF(VLOOKUP($A58,'Outbreak dataset'!$A:$L,6)="",0,1),0)</f>
        <v>0</v>
      </c>
    </row>
    <row r="59" spans="1:16">
      <c r="A59" s="159">
        <f>IF(ISERROR(MATCH(A58+1,'Outbreak dataset'!A:A,0)),"",A58+1)</f>
        <v>57</v>
      </c>
      <c r="B59" s="28">
        <f>IF(VLOOKUP($A59,'Outbreak dataset'!$A:$F,6)&gt;24*1,1,IF(VLOOKUP($A59,'Outbreak dataset'!$A:$F,6)="",1,0))</f>
        <v>1</v>
      </c>
      <c r="C59" s="28">
        <f>IF(VLOOKUP($A59,'Outbreak dataset'!$A:$F,6)&gt;24*2,1,IF(VLOOKUP($A59,'Outbreak dataset'!$A:$F,6)="",1,0))</f>
        <v>1</v>
      </c>
      <c r="D59" s="28">
        <f>IF(VLOOKUP($A59,'Outbreak dataset'!$A:$F,6)&gt;24*3,1,IF(VLOOKUP($A59,'Outbreak dataset'!$A:$F,6)="",1,0))</f>
        <v>1</v>
      </c>
      <c r="E59" s="28">
        <f>IF(VLOOKUP($A59,'Outbreak dataset'!$A:$F,6)&gt;24*4,1,IF(VLOOKUP($A59,'Outbreak dataset'!$A:$F,6)="",1,0))</f>
        <v>1</v>
      </c>
      <c r="F59" s="28">
        <f>IF(VLOOKUP($A59,'Outbreak dataset'!$A:$F,6)&gt;24*5,1,IF(VLOOKUP($A59,'Outbreak dataset'!$A:$F,6)="",1,0))</f>
        <v>1</v>
      </c>
      <c r="G59" s="28">
        <f>IF(VLOOKUP($A59,'Outbreak dataset'!$A:$L,12)&gt;24*(1-1), IF(VLOOKUP($A59,'Outbreak dataset'!$A:$L,6)&lt;24*(1),1,0),  IF(VLOOKUP($A59,'Outbreak dataset'!$A:$L,6)="",0,0))</f>
        <v>0</v>
      </c>
      <c r="H59" s="28">
        <f>IF(VLOOKUP($A59,'Outbreak dataset'!$A:$L,12)&gt;24*(2-1), IF(VLOOKUP($A59,'Outbreak dataset'!$A:$L,6)&lt;24*(2),1,0),  IF(VLOOKUP($A59,'Outbreak dataset'!$A:$L,6)="",0,0))</f>
        <v>0</v>
      </c>
      <c r="I59" s="28">
        <f>IF(VLOOKUP($A59,'Outbreak dataset'!$A:$L,12)&gt;24*(3-1), IF(VLOOKUP($A59,'Outbreak dataset'!$A:$L,6)&lt;24*(3),1,0),  IF(VLOOKUP($A59,'Outbreak dataset'!$A:$L,6)="",0,0))</f>
        <v>0</v>
      </c>
      <c r="J59" s="28">
        <f>IF(VLOOKUP($A59,'Outbreak dataset'!$A:$L,12)&gt;24*(4-1), IF(VLOOKUP($A59,'Outbreak dataset'!$A:$L,6)&lt;24*(4),1,0),  IF(VLOOKUP($A59,'Outbreak dataset'!$A:$L,6)="",0,0))</f>
        <v>0</v>
      </c>
      <c r="K59" s="28">
        <f>IF(VLOOKUP($A59,'Outbreak dataset'!$A:$L,12)&gt;24*(5-1), IF(VLOOKUP($A59,'Outbreak dataset'!$A:$L,6)&lt;24*(5),1,0),  IF(VLOOKUP($A59,'Outbreak dataset'!$A:$L,6)="",0,0))</f>
        <v>0</v>
      </c>
      <c r="L59" s="157">
        <f>IF(VLOOKUP($A59,'Outbreak dataset'!$A:$L,12)&lt;24*(1-1), IF(VLOOKUP($A59,'Outbreak dataset'!$A:$L,6)="",0,1),0)</f>
        <v>0</v>
      </c>
      <c r="M59" s="157">
        <f>IF(VLOOKUP($A59,'Outbreak dataset'!$A:$L,12)&lt;24*(2-1), IF(VLOOKUP($A59,'Outbreak dataset'!$A:$L,6)="",0,1),0)</f>
        <v>0</v>
      </c>
      <c r="N59" s="157">
        <f>IF(VLOOKUP($A59,'Outbreak dataset'!$A:$L,12)&lt;24*(3-1), IF(VLOOKUP($A59,'Outbreak dataset'!$A:$L,6)="",0,1),0)</f>
        <v>0</v>
      </c>
      <c r="O59" s="157">
        <f>IF(VLOOKUP($A59,'Outbreak dataset'!$A:$L,12)&lt;24*(4-1), IF(VLOOKUP($A59,'Outbreak dataset'!$A:$L,6)="",0,1),0)</f>
        <v>0</v>
      </c>
      <c r="P59" s="157">
        <f>IF(VLOOKUP($A59,'Outbreak dataset'!$A:$L,12)&lt;24*(5-1), IF(VLOOKUP($A59,'Outbreak dataset'!$A:$L,6)="",0,1),0)</f>
        <v>0</v>
      </c>
    </row>
    <row r="60" spans="1:16">
      <c r="A60" s="159">
        <f>IF(ISERROR(MATCH(A59+1,'Outbreak dataset'!A:A,0)),"",A59+1)</f>
        <v>58</v>
      </c>
      <c r="B60" s="28">
        <f>IF(VLOOKUP($A60,'Outbreak dataset'!$A:$F,6)&gt;24*1,1,IF(VLOOKUP($A60,'Outbreak dataset'!$A:$F,6)="",1,0))</f>
        <v>1</v>
      </c>
      <c r="C60" s="28">
        <f>IF(VLOOKUP($A60,'Outbreak dataset'!$A:$F,6)&gt;24*2,1,IF(VLOOKUP($A60,'Outbreak dataset'!$A:$F,6)="",1,0))</f>
        <v>1</v>
      </c>
      <c r="D60" s="28">
        <f>IF(VLOOKUP($A60,'Outbreak dataset'!$A:$F,6)&gt;24*3,1,IF(VLOOKUP($A60,'Outbreak dataset'!$A:$F,6)="",1,0))</f>
        <v>1</v>
      </c>
      <c r="E60" s="28">
        <f>IF(VLOOKUP($A60,'Outbreak dataset'!$A:$F,6)&gt;24*4,1,IF(VLOOKUP($A60,'Outbreak dataset'!$A:$F,6)="",1,0))</f>
        <v>1</v>
      </c>
      <c r="F60" s="28">
        <f>IF(VLOOKUP($A60,'Outbreak dataset'!$A:$F,6)&gt;24*5,1,IF(VLOOKUP($A60,'Outbreak dataset'!$A:$F,6)="",1,0))</f>
        <v>1</v>
      </c>
      <c r="G60" s="28">
        <f>IF(VLOOKUP($A60,'Outbreak dataset'!$A:$L,12)&gt;24*(1-1), IF(VLOOKUP($A60,'Outbreak dataset'!$A:$L,6)&lt;24*(1),1,0),  IF(VLOOKUP($A60,'Outbreak dataset'!$A:$L,6)="",0,0))</f>
        <v>0</v>
      </c>
      <c r="H60" s="28">
        <f>IF(VLOOKUP($A60,'Outbreak dataset'!$A:$L,12)&gt;24*(2-1), IF(VLOOKUP($A60,'Outbreak dataset'!$A:$L,6)&lt;24*(2),1,0),  IF(VLOOKUP($A60,'Outbreak dataset'!$A:$L,6)="",0,0))</f>
        <v>0</v>
      </c>
      <c r="I60" s="28">
        <f>IF(VLOOKUP($A60,'Outbreak dataset'!$A:$L,12)&gt;24*(3-1), IF(VLOOKUP($A60,'Outbreak dataset'!$A:$L,6)&lt;24*(3),1,0),  IF(VLOOKUP($A60,'Outbreak dataset'!$A:$L,6)="",0,0))</f>
        <v>0</v>
      </c>
      <c r="J60" s="28">
        <f>IF(VLOOKUP($A60,'Outbreak dataset'!$A:$L,12)&gt;24*(4-1), IF(VLOOKUP($A60,'Outbreak dataset'!$A:$L,6)&lt;24*(4),1,0),  IF(VLOOKUP($A60,'Outbreak dataset'!$A:$L,6)="",0,0))</f>
        <v>0</v>
      </c>
      <c r="K60" s="28">
        <f>IF(VLOOKUP($A60,'Outbreak dataset'!$A:$L,12)&gt;24*(5-1), IF(VLOOKUP($A60,'Outbreak dataset'!$A:$L,6)&lt;24*(5),1,0),  IF(VLOOKUP($A60,'Outbreak dataset'!$A:$L,6)="",0,0))</f>
        <v>0</v>
      </c>
      <c r="L60" s="157">
        <f>IF(VLOOKUP($A60,'Outbreak dataset'!$A:$L,12)&lt;24*(1-1), IF(VLOOKUP($A60,'Outbreak dataset'!$A:$L,6)="",0,1),0)</f>
        <v>0</v>
      </c>
      <c r="M60" s="157">
        <f>IF(VLOOKUP($A60,'Outbreak dataset'!$A:$L,12)&lt;24*(2-1), IF(VLOOKUP($A60,'Outbreak dataset'!$A:$L,6)="",0,1),0)</f>
        <v>0</v>
      </c>
      <c r="N60" s="157">
        <f>IF(VLOOKUP($A60,'Outbreak dataset'!$A:$L,12)&lt;24*(3-1), IF(VLOOKUP($A60,'Outbreak dataset'!$A:$L,6)="",0,1),0)</f>
        <v>0</v>
      </c>
      <c r="O60" s="157">
        <f>IF(VLOOKUP($A60,'Outbreak dataset'!$A:$L,12)&lt;24*(4-1), IF(VLOOKUP($A60,'Outbreak dataset'!$A:$L,6)="",0,1),0)</f>
        <v>0</v>
      </c>
      <c r="P60" s="157">
        <f>IF(VLOOKUP($A60,'Outbreak dataset'!$A:$L,12)&lt;24*(5-1), IF(VLOOKUP($A60,'Outbreak dataset'!$A:$L,6)="",0,1),0)</f>
        <v>0</v>
      </c>
    </row>
    <row r="61" spans="1:16">
      <c r="A61" s="159">
        <f>IF(ISERROR(MATCH(A60+1,'Outbreak dataset'!A:A,0)),"",A60+1)</f>
        <v>59</v>
      </c>
      <c r="B61" s="28">
        <f>IF(VLOOKUP($A61,'Outbreak dataset'!$A:$F,6)&gt;24*1,1,IF(VLOOKUP($A61,'Outbreak dataset'!$A:$F,6)="",1,0))</f>
        <v>1</v>
      </c>
      <c r="C61" s="28">
        <f>IF(VLOOKUP($A61,'Outbreak dataset'!$A:$F,6)&gt;24*2,1,IF(VLOOKUP($A61,'Outbreak dataset'!$A:$F,6)="",1,0))</f>
        <v>1</v>
      </c>
      <c r="D61" s="28">
        <f>IF(VLOOKUP($A61,'Outbreak dataset'!$A:$F,6)&gt;24*3,1,IF(VLOOKUP($A61,'Outbreak dataset'!$A:$F,6)="",1,0))</f>
        <v>1</v>
      </c>
      <c r="E61" s="28">
        <f>IF(VLOOKUP($A61,'Outbreak dataset'!$A:$F,6)&gt;24*4,1,IF(VLOOKUP($A61,'Outbreak dataset'!$A:$F,6)="",1,0))</f>
        <v>1</v>
      </c>
      <c r="F61" s="28">
        <f>IF(VLOOKUP($A61,'Outbreak dataset'!$A:$F,6)&gt;24*5,1,IF(VLOOKUP($A61,'Outbreak dataset'!$A:$F,6)="",1,0))</f>
        <v>1</v>
      </c>
      <c r="G61" s="28">
        <f>IF(VLOOKUP($A61,'Outbreak dataset'!$A:$L,12)&gt;24*(1-1), IF(VLOOKUP($A61,'Outbreak dataset'!$A:$L,6)&lt;24*(1),1,0),  IF(VLOOKUP($A61,'Outbreak dataset'!$A:$L,6)="",0,0))</f>
        <v>0</v>
      </c>
      <c r="H61" s="28">
        <f>IF(VLOOKUP($A61,'Outbreak dataset'!$A:$L,12)&gt;24*(2-1), IF(VLOOKUP($A61,'Outbreak dataset'!$A:$L,6)&lt;24*(2),1,0),  IF(VLOOKUP($A61,'Outbreak dataset'!$A:$L,6)="",0,0))</f>
        <v>0</v>
      </c>
      <c r="I61" s="28">
        <f>IF(VLOOKUP($A61,'Outbreak dataset'!$A:$L,12)&gt;24*(3-1), IF(VLOOKUP($A61,'Outbreak dataset'!$A:$L,6)&lt;24*(3),1,0),  IF(VLOOKUP($A61,'Outbreak dataset'!$A:$L,6)="",0,0))</f>
        <v>0</v>
      </c>
      <c r="J61" s="28">
        <f>IF(VLOOKUP($A61,'Outbreak dataset'!$A:$L,12)&gt;24*(4-1), IF(VLOOKUP($A61,'Outbreak dataset'!$A:$L,6)&lt;24*(4),1,0),  IF(VLOOKUP($A61,'Outbreak dataset'!$A:$L,6)="",0,0))</f>
        <v>0</v>
      </c>
      <c r="K61" s="28">
        <f>IF(VLOOKUP($A61,'Outbreak dataset'!$A:$L,12)&gt;24*(5-1), IF(VLOOKUP($A61,'Outbreak dataset'!$A:$L,6)&lt;24*(5),1,0),  IF(VLOOKUP($A61,'Outbreak dataset'!$A:$L,6)="",0,0))</f>
        <v>0</v>
      </c>
      <c r="L61" s="157">
        <f>IF(VLOOKUP($A61,'Outbreak dataset'!$A:$L,12)&lt;24*(1-1), IF(VLOOKUP($A61,'Outbreak dataset'!$A:$L,6)="",0,1),0)</f>
        <v>0</v>
      </c>
      <c r="M61" s="157">
        <f>IF(VLOOKUP($A61,'Outbreak dataset'!$A:$L,12)&lt;24*(2-1), IF(VLOOKUP($A61,'Outbreak dataset'!$A:$L,6)="",0,1),0)</f>
        <v>0</v>
      </c>
      <c r="N61" s="157">
        <f>IF(VLOOKUP($A61,'Outbreak dataset'!$A:$L,12)&lt;24*(3-1), IF(VLOOKUP($A61,'Outbreak dataset'!$A:$L,6)="",0,1),0)</f>
        <v>0</v>
      </c>
      <c r="O61" s="157">
        <f>IF(VLOOKUP($A61,'Outbreak dataset'!$A:$L,12)&lt;24*(4-1), IF(VLOOKUP($A61,'Outbreak dataset'!$A:$L,6)="",0,1),0)</f>
        <v>0</v>
      </c>
      <c r="P61" s="157">
        <f>IF(VLOOKUP($A61,'Outbreak dataset'!$A:$L,12)&lt;24*(5-1), IF(VLOOKUP($A61,'Outbreak dataset'!$A:$L,6)="",0,1),0)</f>
        <v>0</v>
      </c>
    </row>
    <row r="62" spans="1:16">
      <c r="A62" s="159">
        <f>IF(ISERROR(MATCH(A61+1,'Outbreak dataset'!A:A,0)),"",A61+1)</f>
        <v>60</v>
      </c>
      <c r="B62" s="28">
        <f>IF(VLOOKUP($A62,'Outbreak dataset'!$A:$F,6)&gt;24*1,1,IF(VLOOKUP($A62,'Outbreak dataset'!$A:$F,6)="",1,0))</f>
        <v>1</v>
      </c>
      <c r="C62" s="28">
        <f>IF(VLOOKUP($A62,'Outbreak dataset'!$A:$F,6)&gt;24*2,1,IF(VLOOKUP($A62,'Outbreak dataset'!$A:$F,6)="",1,0))</f>
        <v>1</v>
      </c>
      <c r="D62" s="28">
        <f>IF(VLOOKUP($A62,'Outbreak dataset'!$A:$F,6)&gt;24*3,1,IF(VLOOKUP($A62,'Outbreak dataset'!$A:$F,6)="",1,0))</f>
        <v>1</v>
      </c>
      <c r="E62" s="28">
        <f>IF(VLOOKUP($A62,'Outbreak dataset'!$A:$F,6)&gt;24*4,1,IF(VLOOKUP($A62,'Outbreak dataset'!$A:$F,6)="",1,0))</f>
        <v>1</v>
      </c>
      <c r="F62" s="28">
        <f>IF(VLOOKUP($A62,'Outbreak dataset'!$A:$F,6)&gt;24*5,1,IF(VLOOKUP($A62,'Outbreak dataset'!$A:$F,6)="",1,0))</f>
        <v>1</v>
      </c>
      <c r="G62" s="28">
        <f>IF(VLOOKUP($A62,'Outbreak dataset'!$A:$L,12)&gt;24*(1-1), IF(VLOOKUP($A62,'Outbreak dataset'!$A:$L,6)&lt;24*(1),1,0),  IF(VLOOKUP($A62,'Outbreak dataset'!$A:$L,6)="",0,0))</f>
        <v>0</v>
      </c>
      <c r="H62" s="28">
        <f>IF(VLOOKUP($A62,'Outbreak dataset'!$A:$L,12)&gt;24*(2-1), IF(VLOOKUP($A62,'Outbreak dataset'!$A:$L,6)&lt;24*(2),1,0),  IF(VLOOKUP($A62,'Outbreak dataset'!$A:$L,6)="",0,0))</f>
        <v>0</v>
      </c>
      <c r="I62" s="28">
        <f>IF(VLOOKUP($A62,'Outbreak dataset'!$A:$L,12)&gt;24*(3-1), IF(VLOOKUP($A62,'Outbreak dataset'!$A:$L,6)&lt;24*(3),1,0),  IF(VLOOKUP($A62,'Outbreak dataset'!$A:$L,6)="",0,0))</f>
        <v>0</v>
      </c>
      <c r="J62" s="28">
        <f>IF(VLOOKUP($A62,'Outbreak dataset'!$A:$L,12)&gt;24*(4-1), IF(VLOOKUP($A62,'Outbreak dataset'!$A:$L,6)&lt;24*(4),1,0),  IF(VLOOKUP($A62,'Outbreak dataset'!$A:$L,6)="",0,0))</f>
        <v>0</v>
      </c>
      <c r="K62" s="28">
        <f>IF(VLOOKUP($A62,'Outbreak dataset'!$A:$L,12)&gt;24*(5-1), IF(VLOOKUP($A62,'Outbreak dataset'!$A:$L,6)&lt;24*(5),1,0),  IF(VLOOKUP($A62,'Outbreak dataset'!$A:$L,6)="",0,0))</f>
        <v>0</v>
      </c>
      <c r="L62" s="157">
        <f>IF(VLOOKUP($A62,'Outbreak dataset'!$A:$L,12)&lt;24*(1-1), IF(VLOOKUP($A62,'Outbreak dataset'!$A:$L,6)="",0,1),0)</f>
        <v>0</v>
      </c>
      <c r="M62" s="157">
        <f>IF(VLOOKUP($A62,'Outbreak dataset'!$A:$L,12)&lt;24*(2-1), IF(VLOOKUP($A62,'Outbreak dataset'!$A:$L,6)="",0,1),0)</f>
        <v>0</v>
      </c>
      <c r="N62" s="157">
        <f>IF(VLOOKUP($A62,'Outbreak dataset'!$A:$L,12)&lt;24*(3-1), IF(VLOOKUP($A62,'Outbreak dataset'!$A:$L,6)="",0,1),0)</f>
        <v>0</v>
      </c>
      <c r="O62" s="157">
        <f>IF(VLOOKUP($A62,'Outbreak dataset'!$A:$L,12)&lt;24*(4-1), IF(VLOOKUP($A62,'Outbreak dataset'!$A:$L,6)="",0,1),0)</f>
        <v>0</v>
      </c>
      <c r="P62" s="157">
        <f>IF(VLOOKUP($A62,'Outbreak dataset'!$A:$L,12)&lt;24*(5-1), IF(VLOOKUP($A62,'Outbreak dataset'!$A:$L,6)="",0,1),0)</f>
        <v>0</v>
      </c>
    </row>
    <row r="63" spans="1:16">
      <c r="A63" s="159"/>
      <c r="L63" s="157"/>
      <c r="M63" s="157"/>
      <c r="N63" s="157"/>
      <c r="O63" s="157"/>
      <c r="P63" s="157"/>
    </row>
    <row r="64" spans="1:16">
      <c r="A64" s="159"/>
      <c r="L64" s="157"/>
      <c r="M64" s="157"/>
      <c r="N64" s="157"/>
      <c r="O64" s="157"/>
      <c r="P64" s="157"/>
    </row>
    <row r="65" spans="1:16">
      <c r="A65" s="159"/>
      <c r="L65" s="157"/>
      <c r="M65" s="157"/>
      <c r="N65" s="157"/>
      <c r="O65" s="157"/>
      <c r="P65" s="157"/>
    </row>
    <row r="66" spans="1:16">
      <c r="A66" s="159"/>
      <c r="L66" s="157"/>
      <c r="M66" s="157"/>
      <c r="N66" s="157"/>
      <c r="O66" s="157"/>
      <c r="P66" s="157"/>
    </row>
    <row r="67" spans="1:16">
      <c r="A67" s="159"/>
      <c r="L67" s="157"/>
      <c r="M67" s="157"/>
      <c r="N67" s="157"/>
      <c r="O67" s="157"/>
      <c r="P67" s="157"/>
    </row>
    <row r="68" spans="1:16">
      <c r="A68" s="159"/>
      <c r="L68" s="157"/>
      <c r="M68" s="157"/>
      <c r="N68" s="157"/>
      <c r="O68" s="157"/>
      <c r="P68" s="157"/>
    </row>
    <row r="69" spans="1:16">
      <c r="A69" s="159"/>
      <c r="L69" s="157"/>
      <c r="M69" s="157"/>
      <c r="N69" s="157"/>
      <c r="O69" s="157"/>
      <c r="P69" s="157"/>
    </row>
    <row r="70" spans="1:16">
      <c r="A70" s="159"/>
      <c r="L70" s="157"/>
      <c r="M70" s="157"/>
      <c r="N70" s="157"/>
      <c r="O70" s="157"/>
      <c r="P70" s="157"/>
    </row>
    <row r="71" spans="1:16">
      <c r="A71" s="159"/>
      <c r="L71" s="157"/>
      <c r="M71" s="157"/>
      <c r="N71" s="157"/>
      <c r="O71" s="157"/>
      <c r="P71" s="157"/>
    </row>
    <row r="72" spans="1:16">
      <c r="A72" s="159"/>
      <c r="L72" s="157"/>
      <c r="M72" s="157"/>
      <c r="N72" s="157"/>
      <c r="O72" s="157"/>
      <c r="P72" s="157"/>
    </row>
    <row r="73" spans="1:16">
      <c r="A73" s="159"/>
      <c r="L73" s="157"/>
      <c r="M73" s="157"/>
      <c r="N73" s="157"/>
      <c r="O73" s="157"/>
      <c r="P73" s="157"/>
    </row>
    <row r="74" spans="1:16">
      <c r="A74" s="159"/>
      <c r="L74" s="157"/>
      <c r="M74" s="157"/>
      <c r="N74" s="157"/>
      <c r="O74" s="157"/>
      <c r="P74" s="157"/>
    </row>
    <row r="75" spans="1:16">
      <c r="A75" s="159"/>
      <c r="L75" s="157"/>
      <c r="M75" s="157"/>
      <c r="N75" s="157"/>
      <c r="O75" s="157"/>
      <c r="P75" s="157"/>
    </row>
    <row r="76" spans="1:16">
      <c r="A76" s="159"/>
      <c r="L76" s="157"/>
      <c r="M76" s="157"/>
      <c r="N76" s="157"/>
      <c r="O76" s="157"/>
      <c r="P76" s="157"/>
    </row>
    <row r="77" spans="1:16">
      <c r="A77" s="159"/>
      <c r="L77" s="157"/>
      <c r="M77" s="157"/>
      <c r="N77" s="157"/>
      <c r="O77" s="157"/>
      <c r="P77" s="157"/>
    </row>
    <row r="78" spans="1:16">
      <c r="A78" s="159"/>
      <c r="L78" s="157"/>
      <c r="M78" s="157"/>
      <c r="N78" s="157"/>
      <c r="O78" s="157"/>
      <c r="P78" s="157"/>
    </row>
    <row r="79" spans="1:16">
      <c r="A79" s="159"/>
      <c r="L79" s="157"/>
      <c r="M79" s="157"/>
      <c r="N79" s="157"/>
      <c r="O79" s="157"/>
      <c r="P79" s="157"/>
    </row>
    <row r="80" spans="1:16">
      <c r="A80" s="159"/>
      <c r="L80" s="157"/>
      <c r="M80" s="157"/>
      <c r="N80" s="157"/>
      <c r="O80" s="157"/>
      <c r="P80" s="157"/>
    </row>
    <row r="81" spans="1:17" s="32" customFormat="1">
      <c r="A81" s="159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157"/>
      <c r="M81" s="157"/>
      <c r="N81" s="157"/>
      <c r="O81" s="157"/>
      <c r="P81" s="157"/>
      <c r="Q81" s="29"/>
    </row>
    <row r="82" spans="1:17">
      <c r="A82" s="159"/>
      <c r="L82" s="157"/>
      <c r="M82" s="157"/>
      <c r="N82" s="157"/>
      <c r="O82" s="157"/>
      <c r="P82" s="157"/>
    </row>
    <row r="83" spans="1:17">
      <c r="A83" s="159"/>
      <c r="L83" s="157"/>
      <c r="M83" s="157"/>
      <c r="N83" s="157"/>
      <c r="O83" s="157"/>
      <c r="P83" s="157"/>
    </row>
    <row r="84" spans="1:17">
      <c r="A84" s="159"/>
      <c r="L84" s="157"/>
      <c r="M84" s="157"/>
      <c r="N84" s="157"/>
      <c r="O84" s="157"/>
      <c r="P84" s="157"/>
    </row>
    <row r="85" spans="1:17">
      <c r="A85" s="159"/>
      <c r="L85" s="157"/>
      <c r="M85" s="157"/>
      <c r="N85" s="157"/>
      <c r="O85" s="157"/>
      <c r="P85" s="157"/>
    </row>
    <row r="86" spans="1:17">
      <c r="A86" s="159"/>
      <c r="L86" s="157"/>
      <c r="M86" s="157"/>
      <c r="N86" s="157"/>
      <c r="O86" s="157"/>
      <c r="P86" s="157"/>
    </row>
  </sheetData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selection activeCell="H14" sqref="H14:K14"/>
    </sheetView>
  </sheetViews>
  <sheetFormatPr defaultColWidth="8.875" defaultRowHeight="15.75"/>
  <cols>
    <col min="1" max="2" width="15.625" customWidth="1"/>
    <col min="3" max="3" width="15.875" customWidth="1"/>
    <col min="4" max="5" width="15.625" customWidth="1"/>
    <col min="6" max="6" width="7" customWidth="1"/>
    <col min="7" max="7" width="29.125" customWidth="1"/>
    <col min="10" max="11" width="8.875" customWidth="1"/>
  </cols>
  <sheetData>
    <row r="1" spans="1:11" ht="18.75">
      <c r="A1" s="38" t="s">
        <v>48</v>
      </c>
      <c r="B1" s="38"/>
    </row>
    <row r="2" spans="1:11">
      <c r="A2" s="43" t="s">
        <v>49</v>
      </c>
      <c r="B2" s="43" t="s">
        <v>50</v>
      </c>
      <c r="C2" s="43"/>
      <c r="D2" s="55"/>
      <c r="E2" s="43"/>
      <c r="F2" s="43"/>
      <c r="K2" s="33"/>
    </row>
    <row r="3" spans="1:11">
      <c r="A3" s="58">
        <f t="array" ref="A3">IF(ISERROR(INDEX('Outbreak dataset'!A:B,SMALL(IF('Outbreak dataset'!A:B="Seed",ROW('Outbreak dataset'!A:B)),ROW(1:1)),1)),"",INDEX('Outbreak dataset'!A:B,SMALL(IF('Outbreak dataset'!A:B="Seed",ROW('Outbreak dataset'!A:B)),ROW(1:1)),1))</f>
        <v>1</v>
      </c>
      <c r="B3" s="59">
        <f>INDEX('Outbreak dataset'!A:N,MATCH(A3,'Outbreak dataset'!A:A,0),14)</f>
        <v>1</v>
      </c>
      <c r="C3" s="55"/>
    </row>
    <row r="4" spans="1:11">
      <c r="A4" s="58">
        <f t="array" ref="A4">IF(ISERROR(INDEX('Outbreak dataset'!A:B,SMALL(IF('Outbreak dataset'!A:B="Seed",ROW('Outbreak dataset'!A:B)),ROW(2:2)),1)),"",INDEX('Outbreak dataset'!A:B,SMALL(IF('Outbreak dataset'!A:B="Seed",ROW('Outbreak dataset'!A:B)),ROW(2:2)),1))</f>
        <v>2</v>
      </c>
      <c r="B4" s="59">
        <f>INDEX('Outbreak dataset'!A:N,MATCH(A4,'Outbreak dataset'!A:A,0),14)</f>
        <v>3</v>
      </c>
      <c r="C4" s="55"/>
    </row>
    <row r="5" spans="1:11">
      <c r="A5" s="58">
        <f t="array" ref="A5">IF(ISERROR(INDEX('Outbreak dataset'!A:B,SMALL(IF('Outbreak dataset'!A:B="Seed",ROW('Outbreak dataset'!A:B)),ROW(3:3)),1)),"",INDEX('Outbreak dataset'!A:B,SMALL(IF('Outbreak dataset'!A:B="Seed",ROW('Outbreak dataset'!A:B)),ROW(3:3)),1))</f>
        <v>3</v>
      </c>
      <c r="B5" s="59">
        <f>INDEX('Outbreak dataset'!A:N,MATCH(A5,'Outbreak dataset'!A:A,0),14)</f>
        <v>1</v>
      </c>
      <c r="C5" s="55"/>
    </row>
    <row r="6" spans="1:11">
      <c r="A6" s="34" t="s">
        <v>51</v>
      </c>
      <c r="B6" s="39">
        <f>AVERAGE(B3:B5)</f>
        <v>1.6666666666666667</v>
      </c>
    </row>
    <row r="7" spans="1:11">
      <c r="A7" s="12"/>
      <c r="B7" s="12"/>
      <c r="C7" s="55"/>
      <c r="D7" s="55"/>
    </row>
    <row r="8" spans="1:11">
      <c r="A8" s="17"/>
      <c r="B8" s="17"/>
      <c r="C8" s="55"/>
      <c r="D8" s="55"/>
    </row>
    <row r="9" spans="1:11">
      <c r="A9" s="56"/>
      <c r="B9" s="56"/>
      <c r="C9" s="55"/>
      <c r="D9" s="55"/>
    </row>
    <row r="10" spans="1:11">
      <c r="A10" s="38" t="s">
        <v>52</v>
      </c>
      <c r="B10" s="43"/>
      <c r="C10" s="55"/>
      <c r="D10" s="55"/>
    </row>
    <row r="11" spans="1:11">
      <c r="A11" s="80" t="s">
        <v>17</v>
      </c>
      <c r="B11" s="80" t="s">
        <v>42</v>
      </c>
      <c r="C11" s="80" t="s">
        <v>43</v>
      </c>
      <c r="D11" s="80" t="s">
        <v>44</v>
      </c>
      <c r="E11" s="80" t="s">
        <v>45</v>
      </c>
      <c r="G11" s="33" t="s">
        <v>53</v>
      </c>
      <c r="H11" s="33">
        <v>2</v>
      </c>
      <c r="I11" s="33">
        <v>3</v>
      </c>
      <c r="J11" s="33">
        <v>4</v>
      </c>
      <c r="K11" s="33">
        <v>5</v>
      </c>
    </row>
    <row r="12" spans="1:11">
      <c r="A12" s="81">
        <v>1</v>
      </c>
      <c r="B12" s="81" t="str">
        <f>IF(VLOOKUP($A12,'Outbreak dataset'!$A:$Q,6)&gt;24*(2-1),IF(VLOOKUP($A12,'Outbreak dataset'!$A:$Q,6)&lt;24*(2),VLOOKUP($A12,'Outbreak dataset'!$A:$Q,14),"NA"),"NA")</f>
        <v>NA</v>
      </c>
      <c r="C12" s="81" t="str">
        <f>IF(VLOOKUP($A12,'Outbreak dataset'!$A:$Q,6)&gt;24*(3-1),IF(VLOOKUP($A12,'Outbreak dataset'!$A:$Q,6)&lt;24*(3),VLOOKUP($A12,'Outbreak dataset'!$A:$Q,14),"NA"),"NA")</f>
        <v>NA</v>
      </c>
      <c r="D12" s="81" t="str">
        <f>IF(VLOOKUP($A12,'Outbreak dataset'!$A:$Q,6)&gt;24*(4-1),IF(VLOOKUP($A12,'Outbreak dataset'!$A:$Q,6)&lt;24*(4),VLOOKUP($A12,'Outbreak dataset'!$A:$Q,14),"NA"),"NA")</f>
        <v>NA</v>
      </c>
      <c r="E12" s="81" t="str">
        <f>IF(VLOOKUP($A12,'Outbreak dataset'!$A:$Q,6)&gt;24*(5-1),IF(VLOOKUP($A12,'Outbreak dataset'!$A:$Q,6)&lt;24*(5),VLOOKUP($A12,'Outbreak dataset'!$A:$Q,14),"NA"),"NA")</f>
        <v>NA</v>
      </c>
      <c r="G12" s="33" t="s">
        <v>54</v>
      </c>
      <c r="H12">
        <f>COUNT(B12:B95)</f>
        <v>3</v>
      </c>
      <c r="I12">
        <f t="shared" ref="I12:K12" si="0">COUNT(C12:C95)</f>
        <v>1</v>
      </c>
      <c r="J12">
        <f t="shared" si="0"/>
        <v>2</v>
      </c>
      <c r="K12">
        <f t="shared" si="0"/>
        <v>4</v>
      </c>
    </row>
    <row r="13" spans="1:11">
      <c r="A13" s="81">
        <f>IF(ISERROR(MATCH(A12+1,'Outbreak dataset'!A:A,0)),"",A12+1)</f>
        <v>2</v>
      </c>
      <c r="B13" s="81" t="str">
        <f>IF(VLOOKUP($A13,'Outbreak dataset'!$A:$Q,6)&gt;24*(2-1),IF(VLOOKUP($A13,'Outbreak dataset'!$A:$Q,6)&lt;24*(2),VLOOKUP($A13,'Outbreak dataset'!$A:$Q,14),"NA"),"NA")</f>
        <v>NA</v>
      </c>
      <c r="C13" s="81" t="str">
        <f>IF(VLOOKUP($A13,'Outbreak dataset'!$A:$Q,6)&gt;24*(3-1),IF(VLOOKUP($A13,'Outbreak dataset'!$A:$Q,6)&lt;24*(3),VLOOKUP($A13,'Outbreak dataset'!$A:$Q,14),"NA"),"NA")</f>
        <v>NA</v>
      </c>
      <c r="D13" s="81" t="str">
        <f>IF(VLOOKUP($A13,'Outbreak dataset'!$A:$Q,6)&gt;24*(4-1),IF(VLOOKUP($A13,'Outbreak dataset'!$A:$Q,6)&lt;24*(4),VLOOKUP($A13,'Outbreak dataset'!$A:$Q,14),"NA"),"NA")</f>
        <v>NA</v>
      </c>
      <c r="E13" s="81" t="str">
        <f>IF(VLOOKUP($A13,'Outbreak dataset'!$A:$Q,6)&gt;24*(5-1),IF(VLOOKUP($A13,'Outbreak dataset'!$A:$Q,6)&lt;24*(5),VLOOKUP($A13,'Outbreak dataset'!$A:$Q,14),"NA"),"NA")</f>
        <v>NA</v>
      </c>
      <c r="G13" s="33" t="s">
        <v>55</v>
      </c>
      <c r="H13">
        <f>SUM(B12:B95)</f>
        <v>2</v>
      </c>
      <c r="I13">
        <f t="shared" ref="I13:K13" si="1">SUM(C12:C95)</f>
        <v>2</v>
      </c>
      <c r="J13">
        <f t="shared" si="1"/>
        <v>2</v>
      </c>
      <c r="K13">
        <f t="shared" si="1"/>
        <v>1</v>
      </c>
    </row>
    <row r="14" spans="1:11">
      <c r="A14" s="81">
        <f>IF(ISERROR(MATCH(A13+1,'Outbreak dataset'!A:A,0)),"",A13+1)</f>
        <v>3</v>
      </c>
      <c r="B14" s="81" t="str">
        <f>IF(VLOOKUP($A14,'Outbreak dataset'!$A:$Q,6)&gt;24*(2-1),IF(VLOOKUP($A14,'Outbreak dataset'!$A:$Q,6)&lt;24*(2),VLOOKUP($A14,'Outbreak dataset'!$A:$Q,14),"NA"),"NA")</f>
        <v>NA</v>
      </c>
      <c r="C14" s="81" t="str">
        <f>IF(VLOOKUP($A14,'Outbreak dataset'!$A:$Q,6)&gt;24*(3-1),IF(VLOOKUP($A14,'Outbreak dataset'!$A:$Q,6)&lt;24*(3),VLOOKUP($A14,'Outbreak dataset'!$A:$Q,14),"NA"),"NA")</f>
        <v>NA</v>
      </c>
      <c r="D14" s="81" t="str">
        <f>IF(VLOOKUP($A14,'Outbreak dataset'!$A:$Q,6)&gt;24*(4-1),IF(VLOOKUP($A14,'Outbreak dataset'!$A:$Q,6)&lt;24*(4),VLOOKUP($A14,'Outbreak dataset'!$A:$Q,14),"NA"),"NA")</f>
        <v>NA</v>
      </c>
      <c r="E14" s="81" t="str">
        <f>IF(VLOOKUP($A14,'Outbreak dataset'!$A:$Q,6)&gt;24*(5-1),IF(VLOOKUP($A14,'Outbreak dataset'!$A:$Q,6)&lt;24*(5),VLOOKUP($A14,'Outbreak dataset'!$A:$Q,14),"NA"),"NA")</f>
        <v>NA</v>
      </c>
      <c r="G14" s="33" t="s">
        <v>56</v>
      </c>
      <c r="H14" s="35">
        <f>H13/H12</f>
        <v>0.66666666666666663</v>
      </c>
      <c r="I14" s="35">
        <f t="shared" ref="I14:K14" si="2">I13/I12</f>
        <v>2</v>
      </c>
      <c r="J14" s="35">
        <f t="shared" si="2"/>
        <v>1</v>
      </c>
      <c r="K14" s="35">
        <f t="shared" si="2"/>
        <v>0.25</v>
      </c>
    </row>
    <row r="15" spans="1:11">
      <c r="A15" s="81">
        <f>IF(ISERROR(MATCH(A14+1,'Outbreak dataset'!A:A,0)),"",A14+1)</f>
        <v>4</v>
      </c>
      <c r="B15" s="81" t="str">
        <f>IF(VLOOKUP($A15,'Outbreak dataset'!$A:$Q,6)&gt;24*(2-1),IF(VLOOKUP($A15,'Outbreak dataset'!$A:$Q,6)&lt;24*(2),VLOOKUP($A15,'Outbreak dataset'!$A:$Q,14),"NA"),"NA")</f>
        <v>NA</v>
      </c>
      <c r="C15" s="81" t="str">
        <f>IF(VLOOKUP($A15,'Outbreak dataset'!$A:$Q,6)&gt;24*(3-1),IF(VLOOKUP($A15,'Outbreak dataset'!$A:$Q,6)&lt;24*(3),VLOOKUP($A15,'Outbreak dataset'!$A:$Q,14),"NA"),"NA")</f>
        <v>NA</v>
      </c>
      <c r="D15" s="81" t="str">
        <f>IF(VLOOKUP($A15,'Outbreak dataset'!$A:$Q,6)&gt;24*(4-1),IF(VLOOKUP($A15,'Outbreak dataset'!$A:$Q,6)&lt;24*(4),VLOOKUP($A15,'Outbreak dataset'!$A:$Q,14),"NA"),"NA")</f>
        <v>NA</v>
      </c>
      <c r="E15" s="81" t="str">
        <f>IF(VLOOKUP($A15,'Outbreak dataset'!$A:$Q,6)&gt;24*(5-1),IF(VLOOKUP($A15,'Outbreak dataset'!$A:$Q,6)&lt;24*(5),VLOOKUP($A15,'Outbreak dataset'!$A:$Q,14),"NA"),"NA")</f>
        <v>NA</v>
      </c>
    </row>
    <row r="16" spans="1:11">
      <c r="A16" s="81">
        <f>IF(ISERROR(MATCH(A15+1,'Outbreak dataset'!A:A,0)),"",A15+1)</f>
        <v>5</v>
      </c>
      <c r="B16" s="81" t="str">
        <f>IF(VLOOKUP($A16,'Outbreak dataset'!$A:$Q,6)&gt;24*(2-1),IF(VLOOKUP($A16,'Outbreak dataset'!$A:$Q,6)&lt;24*(2),VLOOKUP($A16,'Outbreak dataset'!$A:$Q,14),"NA"),"NA")</f>
        <v>NA</v>
      </c>
      <c r="C16" s="81" t="str">
        <f>IF(VLOOKUP($A16,'Outbreak dataset'!$A:$Q,6)&gt;24*(3-1),IF(VLOOKUP($A16,'Outbreak dataset'!$A:$Q,6)&lt;24*(3),VLOOKUP($A16,'Outbreak dataset'!$A:$Q,14),"NA"),"NA")</f>
        <v>NA</v>
      </c>
      <c r="D16" s="81" t="str">
        <f>IF(VLOOKUP($A16,'Outbreak dataset'!$A:$Q,6)&gt;24*(4-1),IF(VLOOKUP($A16,'Outbreak dataset'!$A:$Q,6)&lt;24*(4),VLOOKUP($A16,'Outbreak dataset'!$A:$Q,14),"NA"),"NA")</f>
        <v>NA</v>
      </c>
      <c r="E16" s="81" t="str">
        <f>IF(VLOOKUP($A16,'Outbreak dataset'!$A:$Q,6)&gt;24*(5-1),IF(VLOOKUP($A16,'Outbreak dataset'!$A:$Q,6)&lt;24*(5),VLOOKUP($A16,'Outbreak dataset'!$A:$Q,14),"NA"),"NA")</f>
        <v>NA</v>
      </c>
    </row>
    <row r="17" spans="1:5">
      <c r="A17" s="81">
        <f>IF(ISERROR(MATCH(A16+1,'Outbreak dataset'!A:A,0)),"",A16+1)</f>
        <v>6</v>
      </c>
      <c r="B17" s="81" t="str">
        <f>IF(VLOOKUP($A17,'Outbreak dataset'!$A:$Q,6)&gt;24*(2-1),IF(VLOOKUP($A17,'Outbreak dataset'!$A:$Q,6)&lt;24*(2),VLOOKUP($A17,'Outbreak dataset'!$A:$Q,14),"NA"),"NA")</f>
        <v>NA</v>
      </c>
      <c r="C17" s="81" t="str">
        <f>IF(VLOOKUP($A17,'Outbreak dataset'!$A:$Q,6)&gt;24*(3-1),IF(VLOOKUP($A17,'Outbreak dataset'!$A:$Q,6)&lt;24*(3),VLOOKUP($A17,'Outbreak dataset'!$A:$Q,14),"NA"),"NA")</f>
        <v>NA</v>
      </c>
      <c r="D17" s="81" t="str">
        <f>IF(VLOOKUP($A17,'Outbreak dataset'!$A:$Q,6)&gt;24*(4-1),IF(VLOOKUP($A17,'Outbreak dataset'!$A:$Q,6)&lt;24*(4),VLOOKUP($A17,'Outbreak dataset'!$A:$Q,14),"NA"),"NA")</f>
        <v>NA</v>
      </c>
      <c r="E17" s="81" t="str">
        <f>IF(VLOOKUP($A17,'Outbreak dataset'!$A:$Q,6)&gt;24*(5-1),IF(VLOOKUP($A17,'Outbreak dataset'!$A:$Q,6)&lt;24*(5),VLOOKUP($A17,'Outbreak dataset'!$A:$Q,14),"NA"),"NA")</f>
        <v>NA</v>
      </c>
    </row>
    <row r="18" spans="1:5">
      <c r="A18" s="81">
        <f>IF(ISERROR(MATCH(A17+1,'Outbreak dataset'!A:A,0)),"",A17+1)</f>
        <v>7</v>
      </c>
      <c r="B18" s="81" t="str">
        <f>IF(VLOOKUP($A18,'Outbreak dataset'!$A:$Q,6)&gt;24*(2-1),IF(VLOOKUP($A18,'Outbreak dataset'!$A:$Q,6)&lt;24*(2),VLOOKUP($A18,'Outbreak dataset'!$A:$Q,14),"NA"),"NA")</f>
        <v>NA</v>
      </c>
      <c r="C18" s="81" t="str">
        <f>IF(VLOOKUP($A18,'Outbreak dataset'!$A:$Q,6)&gt;24*(3-1),IF(VLOOKUP($A18,'Outbreak dataset'!$A:$Q,6)&lt;24*(3),VLOOKUP($A18,'Outbreak dataset'!$A:$Q,14),"NA"),"NA")</f>
        <v>NA</v>
      </c>
      <c r="D18" s="81" t="str">
        <f>IF(VLOOKUP($A18,'Outbreak dataset'!$A:$Q,6)&gt;24*(4-1),IF(VLOOKUP($A18,'Outbreak dataset'!$A:$Q,6)&lt;24*(4),VLOOKUP($A18,'Outbreak dataset'!$A:$Q,14),"NA"),"NA")</f>
        <v>NA</v>
      </c>
      <c r="E18" s="81" t="str">
        <f>IF(VLOOKUP($A18,'Outbreak dataset'!$A:$Q,6)&gt;24*(5-1),IF(VLOOKUP($A18,'Outbreak dataset'!$A:$Q,6)&lt;24*(5),VLOOKUP($A18,'Outbreak dataset'!$A:$Q,14),"NA"),"NA")</f>
        <v>NA</v>
      </c>
    </row>
    <row r="19" spans="1:5">
      <c r="A19" s="81">
        <f>IF(ISERROR(MATCH(A18+1,'Outbreak dataset'!A:A,0)),"",A18+1)</f>
        <v>8</v>
      </c>
      <c r="B19" s="81" t="str">
        <f>IF(VLOOKUP($A19,'Outbreak dataset'!$A:$Q,6)&gt;24*(2-1),IF(VLOOKUP($A19,'Outbreak dataset'!$A:$Q,6)&lt;24*(2),VLOOKUP($A19,'Outbreak dataset'!$A:$Q,14),"NA"),"NA")</f>
        <v>NA</v>
      </c>
      <c r="C19" s="81" t="str">
        <f>IF(VLOOKUP($A19,'Outbreak dataset'!$A:$Q,6)&gt;24*(3-1),IF(VLOOKUP($A19,'Outbreak dataset'!$A:$Q,6)&lt;24*(3),VLOOKUP($A19,'Outbreak dataset'!$A:$Q,14),"NA"),"NA")</f>
        <v>NA</v>
      </c>
      <c r="D19" s="81" t="str">
        <f>IF(VLOOKUP($A19,'Outbreak dataset'!$A:$Q,6)&gt;24*(4-1),IF(VLOOKUP($A19,'Outbreak dataset'!$A:$Q,6)&lt;24*(4),VLOOKUP($A19,'Outbreak dataset'!$A:$Q,14),"NA"),"NA")</f>
        <v>NA</v>
      </c>
      <c r="E19" s="81" t="str">
        <f>IF(VLOOKUP($A19,'Outbreak dataset'!$A:$Q,6)&gt;24*(5-1),IF(VLOOKUP($A19,'Outbreak dataset'!$A:$Q,6)&lt;24*(5),VLOOKUP($A19,'Outbreak dataset'!$A:$Q,14),"NA"),"NA")</f>
        <v>NA</v>
      </c>
    </row>
    <row r="20" spans="1:5">
      <c r="A20" s="81">
        <f>IF(ISERROR(MATCH(A19+1,'Outbreak dataset'!A:A,0)),"",A19+1)</f>
        <v>9</v>
      </c>
      <c r="B20" s="81">
        <f>IF(VLOOKUP($A20,'Outbreak dataset'!$A:$Q,6)&gt;24*(2-1),IF(VLOOKUP($A20,'Outbreak dataset'!$A:$Q,6)&lt;24*(2),VLOOKUP($A20,'Outbreak dataset'!$A:$Q,14),"NA"),"NA")</f>
        <v>1</v>
      </c>
      <c r="C20" s="81" t="str">
        <f>IF(VLOOKUP($A20,'Outbreak dataset'!$A:$Q,6)&gt;24*(3-1),IF(VLOOKUP($A20,'Outbreak dataset'!$A:$Q,6)&lt;24*(3),VLOOKUP($A20,'Outbreak dataset'!$A:$Q,14),"NA"),"NA")</f>
        <v>NA</v>
      </c>
      <c r="D20" s="81" t="str">
        <f>IF(VLOOKUP($A20,'Outbreak dataset'!$A:$Q,6)&gt;24*(4-1),IF(VLOOKUP($A20,'Outbreak dataset'!$A:$Q,6)&lt;24*(4),VLOOKUP($A20,'Outbreak dataset'!$A:$Q,14),"NA"),"NA")</f>
        <v>NA</v>
      </c>
      <c r="E20" s="81" t="str">
        <f>IF(VLOOKUP($A20,'Outbreak dataset'!$A:$Q,6)&gt;24*(5-1),IF(VLOOKUP($A20,'Outbreak dataset'!$A:$Q,6)&lt;24*(5),VLOOKUP($A20,'Outbreak dataset'!$A:$Q,14),"NA"),"NA")</f>
        <v>NA</v>
      </c>
    </row>
    <row r="21" spans="1:5">
      <c r="A21" s="81">
        <f>IF(ISERROR(MATCH(A20+1,'Outbreak dataset'!A:A,0)),"",A20+1)</f>
        <v>10</v>
      </c>
      <c r="B21" s="81">
        <f>IF(VLOOKUP($A21,'Outbreak dataset'!$A:$Q,6)&gt;24*(2-1),IF(VLOOKUP($A21,'Outbreak dataset'!$A:$Q,6)&lt;24*(2),VLOOKUP($A21,'Outbreak dataset'!$A:$Q,14),"NA"),"NA")</f>
        <v>0</v>
      </c>
      <c r="C21" s="81" t="str">
        <f>IF(VLOOKUP($A21,'Outbreak dataset'!$A:$Q,6)&gt;24*(3-1),IF(VLOOKUP($A21,'Outbreak dataset'!$A:$Q,6)&lt;24*(3),VLOOKUP($A21,'Outbreak dataset'!$A:$Q,14),"NA"),"NA")</f>
        <v>NA</v>
      </c>
      <c r="D21" s="81" t="str">
        <f>IF(VLOOKUP($A21,'Outbreak dataset'!$A:$Q,6)&gt;24*(4-1),IF(VLOOKUP($A21,'Outbreak dataset'!$A:$Q,6)&lt;24*(4),VLOOKUP($A21,'Outbreak dataset'!$A:$Q,14),"NA"),"NA")</f>
        <v>NA</v>
      </c>
      <c r="E21" s="81" t="str">
        <f>IF(VLOOKUP($A21,'Outbreak dataset'!$A:$Q,6)&gt;24*(5-1),IF(VLOOKUP($A21,'Outbreak dataset'!$A:$Q,6)&lt;24*(5),VLOOKUP($A21,'Outbreak dataset'!$A:$Q,14),"NA"),"NA")</f>
        <v>NA</v>
      </c>
    </row>
    <row r="22" spans="1:5">
      <c r="A22" s="81">
        <f>IF(ISERROR(MATCH(A21+1,'Outbreak dataset'!A:A,0)),"",A21+1)</f>
        <v>11</v>
      </c>
      <c r="B22" s="81" t="str">
        <f>IF(VLOOKUP($A22,'Outbreak dataset'!$A:$Q,6)&gt;24*(2-1),IF(VLOOKUP($A22,'Outbreak dataset'!$A:$Q,6)&lt;24*(2),VLOOKUP($A22,'Outbreak dataset'!$A:$Q,14),"NA"),"NA")</f>
        <v>NA</v>
      </c>
      <c r="C22" s="81">
        <f>IF(VLOOKUP($A22,'Outbreak dataset'!$A:$Q,6)&gt;24*(3-1),IF(VLOOKUP($A22,'Outbreak dataset'!$A:$Q,6)&lt;24*(3),VLOOKUP($A22,'Outbreak dataset'!$A:$Q,14),"NA"),"NA")</f>
        <v>2</v>
      </c>
      <c r="D22" s="81" t="str">
        <f>IF(VLOOKUP($A22,'Outbreak dataset'!$A:$Q,6)&gt;24*(4-1),IF(VLOOKUP($A22,'Outbreak dataset'!$A:$Q,6)&lt;24*(4),VLOOKUP($A22,'Outbreak dataset'!$A:$Q,14),"NA"),"NA")</f>
        <v>NA</v>
      </c>
      <c r="E22" s="81" t="str">
        <f>IF(VLOOKUP($A22,'Outbreak dataset'!$A:$Q,6)&gt;24*(5-1),IF(VLOOKUP($A22,'Outbreak dataset'!$A:$Q,6)&lt;24*(5),VLOOKUP($A22,'Outbreak dataset'!$A:$Q,14),"NA"),"NA")</f>
        <v>NA</v>
      </c>
    </row>
    <row r="23" spans="1:5">
      <c r="A23" s="81">
        <f>IF(ISERROR(MATCH(A22+1,'Outbreak dataset'!A:A,0)),"",A22+1)</f>
        <v>12</v>
      </c>
      <c r="B23" s="81">
        <f>IF(VLOOKUP($A23,'Outbreak dataset'!$A:$Q,6)&gt;24*(2-1),IF(VLOOKUP($A23,'Outbreak dataset'!$A:$Q,6)&lt;24*(2),VLOOKUP($A23,'Outbreak dataset'!$A:$Q,14),"NA"),"NA")</f>
        <v>1</v>
      </c>
      <c r="C23" s="81" t="str">
        <f>IF(VLOOKUP($A23,'Outbreak dataset'!$A:$Q,6)&gt;24*(3-1),IF(VLOOKUP($A23,'Outbreak dataset'!$A:$Q,6)&lt;24*(3),VLOOKUP($A23,'Outbreak dataset'!$A:$Q,14),"NA"),"NA")</f>
        <v>NA</v>
      </c>
      <c r="D23" s="81" t="str">
        <f>IF(VLOOKUP($A23,'Outbreak dataset'!$A:$Q,6)&gt;24*(4-1),IF(VLOOKUP($A23,'Outbreak dataset'!$A:$Q,6)&lt;24*(4),VLOOKUP($A23,'Outbreak dataset'!$A:$Q,14),"NA"),"NA")</f>
        <v>NA</v>
      </c>
      <c r="E23" s="81" t="str">
        <f>IF(VLOOKUP($A23,'Outbreak dataset'!$A:$Q,6)&gt;24*(5-1),IF(VLOOKUP($A23,'Outbreak dataset'!$A:$Q,6)&lt;24*(5),VLOOKUP($A23,'Outbreak dataset'!$A:$Q,14),"NA"),"NA")</f>
        <v>NA</v>
      </c>
    </row>
    <row r="24" spans="1:5">
      <c r="A24" s="81">
        <f>IF(ISERROR(MATCH(A23+1,'Outbreak dataset'!A:A,0)),"",A23+1)</f>
        <v>13</v>
      </c>
      <c r="B24" s="81" t="str">
        <f>IF(VLOOKUP($A24,'Outbreak dataset'!$A:$Q,6)&gt;24*(2-1),IF(VLOOKUP($A24,'Outbreak dataset'!$A:$Q,6)&lt;24*(2),VLOOKUP($A24,'Outbreak dataset'!$A:$Q,14),"NA"),"NA")</f>
        <v>NA</v>
      </c>
      <c r="C24" s="81" t="str">
        <f>IF(VLOOKUP($A24,'Outbreak dataset'!$A:$Q,6)&gt;24*(3-1),IF(VLOOKUP($A24,'Outbreak dataset'!$A:$Q,6)&lt;24*(3),VLOOKUP($A24,'Outbreak dataset'!$A:$Q,14),"NA"),"NA")</f>
        <v>NA</v>
      </c>
      <c r="D24" s="81">
        <f>IF(VLOOKUP($A24,'Outbreak dataset'!$A:$Q,6)&gt;24*(4-1),IF(VLOOKUP($A24,'Outbreak dataset'!$A:$Q,6)&lt;24*(4),VLOOKUP($A24,'Outbreak dataset'!$A:$Q,14),"NA"),"NA")</f>
        <v>0</v>
      </c>
      <c r="E24" s="81" t="str">
        <f>IF(VLOOKUP($A24,'Outbreak dataset'!$A:$Q,6)&gt;24*(5-1),IF(VLOOKUP($A24,'Outbreak dataset'!$A:$Q,6)&lt;24*(5),VLOOKUP($A24,'Outbreak dataset'!$A:$Q,14),"NA"),"NA")</f>
        <v>NA</v>
      </c>
    </row>
    <row r="25" spans="1:5">
      <c r="A25" s="81">
        <f>IF(ISERROR(MATCH(A24+1,'Outbreak dataset'!A:A,0)),"",A24+1)</f>
        <v>14</v>
      </c>
      <c r="B25" s="81" t="str">
        <f>IF(VLOOKUP($A25,'Outbreak dataset'!$A:$Q,6)&gt;24*(2-1),IF(VLOOKUP($A25,'Outbreak dataset'!$A:$Q,6)&lt;24*(2),VLOOKUP($A25,'Outbreak dataset'!$A:$Q,14),"NA"),"NA")</f>
        <v>NA</v>
      </c>
      <c r="C25" s="81" t="str">
        <f>IF(VLOOKUP($A25,'Outbreak dataset'!$A:$Q,6)&gt;24*(3-1),IF(VLOOKUP($A25,'Outbreak dataset'!$A:$Q,6)&lt;24*(3),VLOOKUP($A25,'Outbreak dataset'!$A:$Q,14),"NA"),"NA")</f>
        <v>NA</v>
      </c>
      <c r="D25" s="81">
        <f>IF(VLOOKUP($A25,'Outbreak dataset'!$A:$Q,6)&gt;24*(4-1),IF(VLOOKUP($A25,'Outbreak dataset'!$A:$Q,6)&lt;24*(4),VLOOKUP($A25,'Outbreak dataset'!$A:$Q,14),"NA"),"NA")</f>
        <v>2</v>
      </c>
      <c r="E25" s="81" t="str">
        <f>IF(VLOOKUP($A25,'Outbreak dataset'!$A:$Q,6)&gt;24*(5-1),IF(VLOOKUP($A25,'Outbreak dataset'!$A:$Q,6)&lt;24*(5),VLOOKUP($A25,'Outbreak dataset'!$A:$Q,14),"NA"),"NA")</f>
        <v>NA</v>
      </c>
    </row>
    <row r="26" spans="1:5">
      <c r="A26" s="81">
        <f>IF(ISERROR(MATCH(A25+1,'Outbreak dataset'!A:A,0)),"",A25+1)</f>
        <v>15</v>
      </c>
      <c r="B26" s="81" t="str">
        <f>IF(VLOOKUP($A26,'Outbreak dataset'!$A:$Q,6)&gt;24*(2-1),IF(VLOOKUP($A26,'Outbreak dataset'!$A:$Q,6)&lt;24*(2),VLOOKUP($A26,'Outbreak dataset'!$A:$Q,14),"NA"),"NA")</f>
        <v>NA</v>
      </c>
      <c r="C26" s="81" t="str">
        <f>IF(VLOOKUP($A26,'Outbreak dataset'!$A:$Q,6)&gt;24*(3-1),IF(VLOOKUP($A26,'Outbreak dataset'!$A:$Q,6)&lt;24*(3),VLOOKUP($A26,'Outbreak dataset'!$A:$Q,14),"NA"),"NA")</f>
        <v>NA</v>
      </c>
      <c r="D26" s="81" t="str">
        <f>IF(VLOOKUP($A26,'Outbreak dataset'!$A:$Q,6)&gt;24*(4-1),IF(VLOOKUP($A26,'Outbreak dataset'!$A:$Q,6)&lt;24*(4),VLOOKUP($A26,'Outbreak dataset'!$A:$Q,14),"NA"),"NA")</f>
        <v>NA</v>
      </c>
      <c r="E26" s="81">
        <f>IF(VLOOKUP($A26,'Outbreak dataset'!$A:$Q,6)&gt;24*(5-1),IF(VLOOKUP($A26,'Outbreak dataset'!$A:$Q,6)&lt;24*(5),VLOOKUP($A26,'Outbreak dataset'!$A:$Q,14),"NA"),"NA")</f>
        <v>0</v>
      </c>
    </row>
    <row r="27" spans="1:5">
      <c r="A27" s="81">
        <f>IF(ISERROR(MATCH(A26+1,'Outbreak dataset'!A:A,0)),"",A26+1)</f>
        <v>16</v>
      </c>
      <c r="B27" s="81" t="str">
        <f>IF(VLOOKUP($A27,'Outbreak dataset'!$A:$Q,6)&gt;24*(2-1),IF(VLOOKUP($A27,'Outbreak dataset'!$A:$Q,6)&lt;24*(2),VLOOKUP($A27,'Outbreak dataset'!$A:$Q,14),"NA"),"NA")</f>
        <v>NA</v>
      </c>
      <c r="C27" s="81" t="str">
        <f>IF(VLOOKUP($A27,'Outbreak dataset'!$A:$Q,6)&gt;24*(3-1),IF(VLOOKUP($A27,'Outbreak dataset'!$A:$Q,6)&lt;24*(3),VLOOKUP($A27,'Outbreak dataset'!$A:$Q,14),"NA"),"NA")</f>
        <v>NA</v>
      </c>
      <c r="D27" s="81" t="str">
        <f>IF(VLOOKUP($A27,'Outbreak dataset'!$A:$Q,6)&gt;24*(4-1),IF(VLOOKUP($A27,'Outbreak dataset'!$A:$Q,6)&lt;24*(4),VLOOKUP($A27,'Outbreak dataset'!$A:$Q,14),"NA"),"NA")</f>
        <v>NA</v>
      </c>
      <c r="E27" s="81">
        <f>IF(VLOOKUP($A27,'Outbreak dataset'!$A:$Q,6)&gt;24*(5-1),IF(VLOOKUP($A27,'Outbreak dataset'!$A:$Q,6)&lt;24*(5),VLOOKUP($A27,'Outbreak dataset'!$A:$Q,14),"NA"),"NA")</f>
        <v>1</v>
      </c>
    </row>
    <row r="28" spans="1:5">
      <c r="A28" s="81">
        <f>IF(ISERROR(MATCH(A27+1,'Outbreak dataset'!A:A,0)),"",A27+1)</f>
        <v>17</v>
      </c>
      <c r="B28" s="81" t="str">
        <f>IF(VLOOKUP($A28,'Outbreak dataset'!$A:$Q,6)&gt;24*(2-1),IF(VLOOKUP($A28,'Outbreak dataset'!$A:$Q,6)&lt;24*(2),VLOOKUP($A28,'Outbreak dataset'!$A:$Q,14),"NA"),"NA")</f>
        <v>NA</v>
      </c>
      <c r="C28" s="81" t="str">
        <f>IF(VLOOKUP($A28,'Outbreak dataset'!$A:$Q,6)&gt;24*(3-1),IF(VLOOKUP($A28,'Outbreak dataset'!$A:$Q,6)&lt;24*(3),VLOOKUP($A28,'Outbreak dataset'!$A:$Q,14),"NA"),"NA")</f>
        <v>NA</v>
      </c>
      <c r="D28" s="81" t="str">
        <f>IF(VLOOKUP($A28,'Outbreak dataset'!$A:$Q,6)&gt;24*(4-1),IF(VLOOKUP($A28,'Outbreak dataset'!$A:$Q,6)&lt;24*(4),VLOOKUP($A28,'Outbreak dataset'!$A:$Q,14),"NA"),"NA")</f>
        <v>NA</v>
      </c>
      <c r="E28" s="81">
        <f>IF(VLOOKUP($A28,'Outbreak dataset'!$A:$Q,6)&gt;24*(5-1),IF(VLOOKUP($A28,'Outbreak dataset'!$A:$Q,6)&lt;24*(5),VLOOKUP($A28,'Outbreak dataset'!$A:$Q,14),"NA"),"NA")</f>
        <v>0</v>
      </c>
    </row>
    <row r="29" spans="1:5">
      <c r="A29" s="81">
        <f>IF(ISERROR(MATCH(A28+1,'Outbreak dataset'!A:A,0)),"",A28+1)</f>
        <v>18</v>
      </c>
      <c r="B29" s="81" t="str">
        <f>IF(VLOOKUP($A29,'Outbreak dataset'!$A:$Q,6)&gt;24*(2-1),IF(VLOOKUP($A29,'Outbreak dataset'!$A:$Q,6)&lt;24*(2),VLOOKUP($A29,'Outbreak dataset'!$A:$Q,14),"NA"),"NA")</f>
        <v>NA</v>
      </c>
      <c r="C29" s="81" t="str">
        <f>IF(VLOOKUP($A29,'Outbreak dataset'!$A:$Q,6)&gt;24*(3-1),IF(VLOOKUP($A29,'Outbreak dataset'!$A:$Q,6)&lt;24*(3),VLOOKUP($A29,'Outbreak dataset'!$A:$Q,14),"NA"),"NA")</f>
        <v>NA</v>
      </c>
      <c r="D29" s="81" t="str">
        <f>IF(VLOOKUP($A29,'Outbreak dataset'!$A:$Q,6)&gt;24*(4-1),IF(VLOOKUP($A29,'Outbreak dataset'!$A:$Q,6)&lt;24*(4),VLOOKUP($A29,'Outbreak dataset'!$A:$Q,14),"NA"),"NA")</f>
        <v>NA</v>
      </c>
      <c r="E29" s="81">
        <f>IF(VLOOKUP($A29,'Outbreak dataset'!$A:$Q,6)&gt;24*(5-1),IF(VLOOKUP($A29,'Outbreak dataset'!$A:$Q,6)&lt;24*(5),VLOOKUP($A29,'Outbreak dataset'!$A:$Q,14),"NA"),"NA")</f>
        <v>0</v>
      </c>
    </row>
    <row r="30" spans="1:5">
      <c r="A30" s="81">
        <f>IF(ISERROR(MATCH(A29+1,'Outbreak dataset'!A:A,0)),"",A29+1)</f>
        <v>19</v>
      </c>
      <c r="B30" s="81" t="str">
        <f>IF(VLOOKUP($A30,'Outbreak dataset'!$A:$Q,6)&gt;24*(2-1),IF(VLOOKUP($A30,'Outbreak dataset'!$A:$Q,6)&lt;24*(2),VLOOKUP($A30,'Outbreak dataset'!$A:$Q,14),"NA"),"NA")</f>
        <v>NA</v>
      </c>
      <c r="C30" s="81" t="str">
        <f>IF(VLOOKUP($A30,'Outbreak dataset'!$A:$Q,6)&gt;24*(3-1),IF(VLOOKUP($A30,'Outbreak dataset'!$A:$Q,6)&lt;24*(3),VLOOKUP($A30,'Outbreak dataset'!$A:$Q,14),"NA"),"NA")</f>
        <v>NA</v>
      </c>
      <c r="D30" s="81" t="str">
        <f>IF(VLOOKUP($A30,'Outbreak dataset'!$A:$Q,6)&gt;24*(4-1),IF(VLOOKUP($A30,'Outbreak dataset'!$A:$Q,6)&lt;24*(4),VLOOKUP($A30,'Outbreak dataset'!$A:$Q,14),"NA"),"NA")</f>
        <v>NA</v>
      </c>
      <c r="E30" s="81" t="str">
        <f>IF(VLOOKUP($A30,'Outbreak dataset'!$A:$Q,6)&gt;24*(5-1),IF(VLOOKUP($A30,'Outbreak dataset'!$A:$Q,6)&lt;24*(5),VLOOKUP($A30,'Outbreak dataset'!$A:$Q,14),"NA"),"NA")</f>
        <v>NA</v>
      </c>
    </row>
    <row r="31" spans="1:5">
      <c r="A31" s="81">
        <f>IF(ISERROR(MATCH(A30+1,'Outbreak dataset'!A:A,0)),"",A30+1)</f>
        <v>20</v>
      </c>
      <c r="B31" s="81" t="str">
        <f>IF(VLOOKUP($A31,'Outbreak dataset'!$A:$Q,6)&gt;24*(2-1),IF(VLOOKUP($A31,'Outbreak dataset'!$A:$Q,6)&lt;24*(2),VLOOKUP($A31,'Outbreak dataset'!$A:$Q,14),"NA"),"NA")</f>
        <v>NA</v>
      </c>
      <c r="C31" s="81" t="str">
        <f>IF(VLOOKUP($A31,'Outbreak dataset'!$A:$Q,6)&gt;24*(3-1),IF(VLOOKUP($A31,'Outbreak dataset'!$A:$Q,6)&lt;24*(3),VLOOKUP($A31,'Outbreak dataset'!$A:$Q,14),"NA"),"NA")</f>
        <v>NA</v>
      </c>
      <c r="D31" s="81" t="str">
        <f>IF(VLOOKUP($A31,'Outbreak dataset'!$A:$Q,6)&gt;24*(4-1),IF(VLOOKUP($A31,'Outbreak dataset'!$A:$Q,6)&lt;24*(4),VLOOKUP($A31,'Outbreak dataset'!$A:$Q,14),"NA"),"NA")</f>
        <v>NA</v>
      </c>
      <c r="E31" s="81" t="str">
        <f>IF(VLOOKUP($A31,'Outbreak dataset'!$A:$Q,6)&gt;24*(5-1),IF(VLOOKUP($A31,'Outbreak dataset'!$A:$Q,6)&lt;24*(5),VLOOKUP($A31,'Outbreak dataset'!$A:$Q,14),"NA"),"NA")</f>
        <v>NA</v>
      </c>
    </row>
    <row r="32" spans="1:5">
      <c r="A32" s="81">
        <f>IF(ISERROR(MATCH(A31+1,'Outbreak dataset'!A:A,0)),"",A31+1)</f>
        <v>21</v>
      </c>
      <c r="B32" s="81" t="str">
        <f>IF(VLOOKUP($A32,'Outbreak dataset'!$A:$Q,6)&gt;24*(2-1),IF(VLOOKUP($A32,'Outbreak dataset'!$A:$Q,6)&lt;24*(2),VLOOKUP($A32,'Outbreak dataset'!$A:$Q,14),"NA"),"NA")</f>
        <v>NA</v>
      </c>
      <c r="C32" s="81" t="str">
        <f>IF(VLOOKUP($A32,'Outbreak dataset'!$A:$Q,6)&gt;24*(3-1),IF(VLOOKUP($A32,'Outbreak dataset'!$A:$Q,6)&lt;24*(3),VLOOKUP($A32,'Outbreak dataset'!$A:$Q,14),"NA"),"NA")</f>
        <v>NA</v>
      </c>
      <c r="D32" s="81" t="str">
        <f>IF(VLOOKUP($A32,'Outbreak dataset'!$A:$Q,6)&gt;24*(4-1),IF(VLOOKUP($A32,'Outbreak dataset'!$A:$Q,6)&lt;24*(4),VLOOKUP($A32,'Outbreak dataset'!$A:$Q,14),"NA"),"NA")</f>
        <v>NA</v>
      </c>
      <c r="E32" s="81" t="str">
        <f>IF(VLOOKUP($A32,'Outbreak dataset'!$A:$Q,6)&gt;24*(5-1),IF(VLOOKUP($A32,'Outbreak dataset'!$A:$Q,6)&lt;24*(5),VLOOKUP($A32,'Outbreak dataset'!$A:$Q,14),"NA"),"NA")</f>
        <v>NA</v>
      </c>
    </row>
    <row r="33" spans="1:5">
      <c r="A33" s="81">
        <f>IF(ISERROR(MATCH(A32+1,'Outbreak dataset'!A:A,0)),"",A32+1)</f>
        <v>22</v>
      </c>
      <c r="B33" s="81" t="str">
        <f>IF(VLOOKUP($A33,'Outbreak dataset'!$A:$Q,6)&gt;24*(2-1),IF(VLOOKUP($A33,'Outbreak dataset'!$A:$Q,6)&lt;24*(2),VLOOKUP($A33,'Outbreak dataset'!$A:$Q,14),"NA"),"NA")</f>
        <v>NA</v>
      </c>
      <c r="C33" s="81" t="str">
        <f>IF(VLOOKUP($A33,'Outbreak dataset'!$A:$Q,6)&gt;24*(3-1),IF(VLOOKUP($A33,'Outbreak dataset'!$A:$Q,6)&lt;24*(3),VLOOKUP($A33,'Outbreak dataset'!$A:$Q,14),"NA"),"NA")</f>
        <v>NA</v>
      </c>
      <c r="D33" s="81" t="str">
        <f>IF(VLOOKUP($A33,'Outbreak dataset'!$A:$Q,6)&gt;24*(4-1),IF(VLOOKUP($A33,'Outbreak dataset'!$A:$Q,6)&lt;24*(4),VLOOKUP($A33,'Outbreak dataset'!$A:$Q,14),"NA"),"NA")</f>
        <v>NA</v>
      </c>
      <c r="E33" s="81" t="str">
        <f>IF(VLOOKUP($A33,'Outbreak dataset'!$A:$Q,6)&gt;24*(5-1),IF(VLOOKUP($A33,'Outbreak dataset'!$A:$Q,6)&lt;24*(5),VLOOKUP($A33,'Outbreak dataset'!$A:$Q,14),"NA"),"NA")</f>
        <v>NA</v>
      </c>
    </row>
    <row r="34" spans="1:5">
      <c r="A34" s="81">
        <f>IF(ISERROR(MATCH(A33+1,'Outbreak dataset'!A:A,0)),"",A33+1)</f>
        <v>23</v>
      </c>
      <c r="B34" s="81" t="str">
        <f>IF(VLOOKUP($A34,'Outbreak dataset'!$A:$Q,6)&gt;24*(2-1),IF(VLOOKUP($A34,'Outbreak dataset'!$A:$Q,6)&lt;24*(2),VLOOKUP($A34,'Outbreak dataset'!$A:$Q,14),"NA"),"NA")</f>
        <v>NA</v>
      </c>
      <c r="C34" s="81" t="str">
        <f>IF(VLOOKUP($A34,'Outbreak dataset'!$A:$Q,6)&gt;24*(3-1),IF(VLOOKUP($A34,'Outbreak dataset'!$A:$Q,6)&lt;24*(3),VLOOKUP($A34,'Outbreak dataset'!$A:$Q,14),"NA"),"NA")</f>
        <v>NA</v>
      </c>
      <c r="D34" s="81" t="str">
        <f>IF(VLOOKUP($A34,'Outbreak dataset'!$A:$Q,6)&gt;24*(4-1),IF(VLOOKUP($A34,'Outbreak dataset'!$A:$Q,6)&lt;24*(4),VLOOKUP($A34,'Outbreak dataset'!$A:$Q,14),"NA"),"NA")</f>
        <v>NA</v>
      </c>
      <c r="E34" s="81" t="str">
        <f>IF(VLOOKUP($A34,'Outbreak dataset'!$A:$Q,6)&gt;24*(5-1),IF(VLOOKUP($A34,'Outbreak dataset'!$A:$Q,6)&lt;24*(5),VLOOKUP($A34,'Outbreak dataset'!$A:$Q,14),"NA"),"NA")</f>
        <v>NA</v>
      </c>
    </row>
    <row r="35" spans="1:5">
      <c r="A35" s="81">
        <f>IF(ISERROR(MATCH(A34+1,'Outbreak dataset'!A:A,0)),"",A34+1)</f>
        <v>24</v>
      </c>
      <c r="B35" s="81" t="str">
        <f>IF(VLOOKUP($A35,'Outbreak dataset'!$A:$Q,6)&gt;24*(2-1),IF(VLOOKUP($A35,'Outbreak dataset'!$A:$Q,6)&lt;24*(2),VLOOKUP($A35,'Outbreak dataset'!$A:$Q,14),"NA"),"NA")</f>
        <v>NA</v>
      </c>
      <c r="C35" s="81" t="str">
        <f>IF(VLOOKUP($A35,'Outbreak dataset'!$A:$Q,6)&gt;24*(3-1),IF(VLOOKUP($A35,'Outbreak dataset'!$A:$Q,6)&lt;24*(3),VLOOKUP($A35,'Outbreak dataset'!$A:$Q,14),"NA"),"NA")</f>
        <v>NA</v>
      </c>
      <c r="D35" s="81" t="str">
        <f>IF(VLOOKUP($A35,'Outbreak dataset'!$A:$Q,6)&gt;24*(4-1),IF(VLOOKUP($A35,'Outbreak dataset'!$A:$Q,6)&lt;24*(4),VLOOKUP($A35,'Outbreak dataset'!$A:$Q,14),"NA"),"NA")</f>
        <v>NA</v>
      </c>
      <c r="E35" s="81" t="str">
        <f>IF(VLOOKUP($A35,'Outbreak dataset'!$A:$Q,6)&gt;24*(5-1),IF(VLOOKUP($A35,'Outbreak dataset'!$A:$Q,6)&lt;24*(5),VLOOKUP($A35,'Outbreak dataset'!$A:$Q,14),"NA"),"NA")</f>
        <v>NA</v>
      </c>
    </row>
    <row r="36" spans="1:5">
      <c r="A36" s="81">
        <f>IF(ISERROR(MATCH(A35+1,'Outbreak dataset'!A:A,0)),"",A35+1)</f>
        <v>25</v>
      </c>
      <c r="B36" s="81" t="str">
        <f>IF(VLOOKUP($A36,'Outbreak dataset'!$A:$Q,6)&gt;24*(2-1),IF(VLOOKUP($A36,'Outbreak dataset'!$A:$Q,6)&lt;24*(2),VLOOKUP($A36,'Outbreak dataset'!$A:$Q,14),"NA"),"NA")</f>
        <v>NA</v>
      </c>
      <c r="C36" s="81" t="str">
        <f>IF(VLOOKUP($A36,'Outbreak dataset'!$A:$Q,6)&gt;24*(3-1),IF(VLOOKUP($A36,'Outbreak dataset'!$A:$Q,6)&lt;24*(3),VLOOKUP($A36,'Outbreak dataset'!$A:$Q,14),"NA"),"NA")</f>
        <v>NA</v>
      </c>
      <c r="D36" s="81" t="str">
        <f>IF(VLOOKUP($A36,'Outbreak dataset'!$A:$Q,6)&gt;24*(4-1),IF(VLOOKUP($A36,'Outbreak dataset'!$A:$Q,6)&lt;24*(4),VLOOKUP($A36,'Outbreak dataset'!$A:$Q,14),"NA"),"NA")</f>
        <v>NA</v>
      </c>
      <c r="E36" s="81" t="str">
        <f>IF(VLOOKUP($A36,'Outbreak dataset'!$A:$Q,6)&gt;24*(5-1),IF(VLOOKUP($A36,'Outbreak dataset'!$A:$Q,6)&lt;24*(5),VLOOKUP($A36,'Outbreak dataset'!$A:$Q,14),"NA"),"NA")</f>
        <v>NA</v>
      </c>
    </row>
    <row r="37" spans="1:5">
      <c r="A37" s="81">
        <f>IF(ISERROR(MATCH(A36+1,'Outbreak dataset'!A:A,0)),"",A36+1)</f>
        <v>26</v>
      </c>
      <c r="B37" s="81" t="str">
        <f>IF(VLOOKUP($A37,'Outbreak dataset'!$A:$Q,6)&gt;24*(2-1),IF(VLOOKUP($A37,'Outbreak dataset'!$A:$Q,6)&lt;24*(2),VLOOKUP($A37,'Outbreak dataset'!$A:$Q,14),"NA"),"NA")</f>
        <v>NA</v>
      </c>
      <c r="C37" s="81" t="str">
        <f>IF(VLOOKUP($A37,'Outbreak dataset'!$A:$Q,6)&gt;24*(3-1),IF(VLOOKUP($A37,'Outbreak dataset'!$A:$Q,6)&lt;24*(3),VLOOKUP($A37,'Outbreak dataset'!$A:$Q,14),"NA"),"NA")</f>
        <v>NA</v>
      </c>
      <c r="D37" s="81" t="str">
        <f>IF(VLOOKUP($A37,'Outbreak dataset'!$A:$Q,6)&gt;24*(4-1),IF(VLOOKUP($A37,'Outbreak dataset'!$A:$Q,6)&lt;24*(4),VLOOKUP($A37,'Outbreak dataset'!$A:$Q,14),"NA"),"NA")</f>
        <v>NA</v>
      </c>
      <c r="E37" s="81" t="str">
        <f>IF(VLOOKUP($A37,'Outbreak dataset'!$A:$Q,6)&gt;24*(5-1),IF(VLOOKUP($A37,'Outbreak dataset'!$A:$Q,6)&lt;24*(5),VLOOKUP($A37,'Outbreak dataset'!$A:$Q,14),"NA"),"NA")</f>
        <v>NA</v>
      </c>
    </row>
    <row r="38" spans="1:5">
      <c r="A38" s="81">
        <f>IF(ISERROR(MATCH(A37+1,'Outbreak dataset'!A:A,0)),"",A37+1)</f>
        <v>27</v>
      </c>
      <c r="B38" s="81" t="str">
        <f>IF(VLOOKUP($A38,'Outbreak dataset'!$A:$Q,6)&gt;24*(2-1),IF(VLOOKUP($A38,'Outbreak dataset'!$A:$Q,6)&lt;24*(2),VLOOKUP($A38,'Outbreak dataset'!$A:$Q,14),"NA"),"NA")</f>
        <v>NA</v>
      </c>
      <c r="C38" s="81" t="str">
        <f>IF(VLOOKUP($A38,'Outbreak dataset'!$A:$Q,6)&gt;24*(3-1),IF(VLOOKUP($A38,'Outbreak dataset'!$A:$Q,6)&lt;24*(3),VLOOKUP($A38,'Outbreak dataset'!$A:$Q,14),"NA"),"NA")</f>
        <v>NA</v>
      </c>
      <c r="D38" s="81" t="str">
        <f>IF(VLOOKUP($A38,'Outbreak dataset'!$A:$Q,6)&gt;24*(4-1),IF(VLOOKUP($A38,'Outbreak dataset'!$A:$Q,6)&lt;24*(4),VLOOKUP($A38,'Outbreak dataset'!$A:$Q,14),"NA"),"NA")</f>
        <v>NA</v>
      </c>
      <c r="E38" s="81" t="str">
        <f>IF(VLOOKUP($A38,'Outbreak dataset'!$A:$Q,6)&gt;24*(5-1),IF(VLOOKUP($A38,'Outbreak dataset'!$A:$Q,6)&lt;24*(5),VLOOKUP($A38,'Outbreak dataset'!$A:$Q,14),"NA"),"NA")</f>
        <v>NA</v>
      </c>
    </row>
    <row r="39" spans="1:5">
      <c r="A39" s="81">
        <f>IF(ISERROR(MATCH(A38+1,'Outbreak dataset'!A:A,0)),"",A38+1)</f>
        <v>28</v>
      </c>
      <c r="B39" s="81" t="str">
        <f>IF(VLOOKUP($A39,'Outbreak dataset'!$A:$Q,6)&gt;24*(2-1),IF(VLOOKUP($A39,'Outbreak dataset'!$A:$Q,6)&lt;24*(2),VLOOKUP($A39,'Outbreak dataset'!$A:$Q,14),"NA"),"NA")</f>
        <v>NA</v>
      </c>
      <c r="C39" s="81" t="str">
        <f>IF(VLOOKUP($A39,'Outbreak dataset'!$A:$Q,6)&gt;24*(3-1),IF(VLOOKUP($A39,'Outbreak dataset'!$A:$Q,6)&lt;24*(3),VLOOKUP($A39,'Outbreak dataset'!$A:$Q,14),"NA"),"NA")</f>
        <v>NA</v>
      </c>
      <c r="D39" s="81" t="str">
        <f>IF(VLOOKUP($A39,'Outbreak dataset'!$A:$Q,6)&gt;24*(4-1),IF(VLOOKUP($A39,'Outbreak dataset'!$A:$Q,6)&lt;24*(4),VLOOKUP($A39,'Outbreak dataset'!$A:$Q,14),"NA"),"NA")</f>
        <v>NA</v>
      </c>
      <c r="E39" s="81" t="str">
        <f>IF(VLOOKUP($A39,'Outbreak dataset'!$A:$Q,6)&gt;24*(5-1),IF(VLOOKUP($A39,'Outbreak dataset'!$A:$Q,6)&lt;24*(5),VLOOKUP($A39,'Outbreak dataset'!$A:$Q,14),"NA"),"NA")</f>
        <v>NA</v>
      </c>
    </row>
    <row r="40" spans="1:5">
      <c r="A40" s="81">
        <f>IF(ISERROR(MATCH(A39+1,'Outbreak dataset'!A:A,0)),"",A39+1)</f>
        <v>29</v>
      </c>
      <c r="B40" s="81" t="str">
        <f>IF(VLOOKUP($A40,'Outbreak dataset'!$A:$Q,6)&gt;24*(2-1),IF(VLOOKUP($A40,'Outbreak dataset'!$A:$Q,6)&lt;24*(2),VLOOKUP($A40,'Outbreak dataset'!$A:$Q,14),"NA"),"NA")</f>
        <v>NA</v>
      </c>
      <c r="C40" s="81" t="str">
        <f>IF(VLOOKUP($A40,'Outbreak dataset'!$A:$Q,6)&gt;24*(3-1),IF(VLOOKUP($A40,'Outbreak dataset'!$A:$Q,6)&lt;24*(3),VLOOKUP($A40,'Outbreak dataset'!$A:$Q,14),"NA"),"NA")</f>
        <v>NA</v>
      </c>
      <c r="D40" s="81" t="str">
        <f>IF(VLOOKUP($A40,'Outbreak dataset'!$A:$Q,6)&gt;24*(4-1),IF(VLOOKUP($A40,'Outbreak dataset'!$A:$Q,6)&lt;24*(4),VLOOKUP($A40,'Outbreak dataset'!$A:$Q,14),"NA"),"NA")</f>
        <v>NA</v>
      </c>
      <c r="E40" s="81" t="str">
        <f>IF(VLOOKUP($A40,'Outbreak dataset'!$A:$Q,6)&gt;24*(5-1),IF(VLOOKUP($A40,'Outbreak dataset'!$A:$Q,6)&lt;24*(5),VLOOKUP($A40,'Outbreak dataset'!$A:$Q,14),"NA"),"NA")</f>
        <v>NA</v>
      </c>
    </row>
    <row r="41" spans="1:5">
      <c r="A41" s="81">
        <f>IF(ISERROR(MATCH(A40+1,'Outbreak dataset'!A:A,0)),"",A40+1)</f>
        <v>30</v>
      </c>
      <c r="B41" s="81" t="str">
        <f>IF(VLOOKUP($A41,'Outbreak dataset'!$A:$Q,6)&gt;24*(2-1),IF(VLOOKUP($A41,'Outbreak dataset'!$A:$Q,6)&lt;24*(2),VLOOKUP($A41,'Outbreak dataset'!$A:$Q,14),"NA"),"NA")</f>
        <v>NA</v>
      </c>
      <c r="C41" s="81" t="str">
        <f>IF(VLOOKUP($A41,'Outbreak dataset'!$A:$Q,6)&gt;24*(3-1),IF(VLOOKUP($A41,'Outbreak dataset'!$A:$Q,6)&lt;24*(3),VLOOKUP($A41,'Outbreak dataset'!$A:$Q,14),"NA"),"NA")</f>
        <v>NA</v>
      </c>
      <c r="D41" s="81" t="str">
        <f>IF(VLOOKUP($A41,'Outbreak dataset'!$A:$Q,6)&gt;24*(4-1),IF(VLOOKUP($A41,'Outbreak dataset'!$A:$Q,6)&lt;24*(4),VLOOKUP($A41,'Outbreak dataset'!$A:$Q,14),"NA"),"NA")</f>
        <v>NA</v>
      </c>
      <c r="E41" s="81" t="str">
        <f>IF(VLOOKUP($A41,'Outbreak dataset'!$A:$Q,6)&gt;24*(5-1),IF(VLOOKUP($A41,'Outbreak dataset'!$A:$Q,6)&lt;24*(5),VLOOKUP($A41,'Outbreak dataset'!$A:$Q,14),"NA"),"NA")</f>
        <v>NA</v>
      </c>
    </row>
    <row r="42" spans="1:5">
      <c r="A42" s="81">
        <f>IF(ISERROR(MATCH(A41+1,'Outbreak dataset'!A:A,0)),"",A41+1)</f>
        <v>31</v>
      </c>
      <c r="B42" s="81" t="str">
        <f>IF(VLOOKUP($A42,'Outbreak dataset'!$A:$Q,6)&gt;24*(2-1),IF(VLOOKUP($A42,'Outbreak dataset'!$A:$Q,6)&lt;24*(2),VLOOKUP($A42,'Outbreak dataset'!$A:$Q,14),"NA"),"NA")</f>
        <v>NA</v>
      </c>
      <c r="C42" s="81" t="str">
        <f>IF(VLOOKUP($A42,'Outbreak dataset'!$A:$Q,6)&gt;24*(3-1),IF(VLOOKUP($A42,'Outbreak dataset'!$A:$Q,6)&lt;24*(3),VLOOKUP($A42,'Outbreak dataset'!$A:$Q,14),"NA"),"NA")</f>
        <v>NA</v>
      </c>
      <c r="D42" s="81" t="str">
        <f>IF(VLOOKUP($A42,'Outbreak dataset'!$A:$Q,6)&gt;24*(4-1),IF(VLOOKUP($A42,'Outbreak dataset'!$A:$Q,6)&lt;24*(4),VLOOKUP($A42,'Outbreak dataset'!$A:$Q,14),"NA"),"NA")</f>
        <v>NA</v>
      </c>
      <c r="E42" s="81" t="str">
        <f>IF(VLOOKUP($A42,'Outbreak dataset'!$A:$Q,6)&gt;24*(5-1),IF(VLOOKUP($A42,'Outbreak dataset'!$A:$Q,6)&lt;24*(5),VLOOKUP($A42,'Outbreak dataset'!$A:$Q,14),"NA"),"NA")</f>
        <v>NA</v>
      </c>
    </row>
    <row r="43" spans="1:5">
      <c r="A43" s="81">
        <f>IF(ISERROR(MATCH(A42+1,'Outbreak dataset'!A:A,0)),"",A42+1)</f>
        <v>32</v>
      </c>
      <c r="B43" s="81" t="str">
        <f>IF(VLOOKUP($A43,'Outbreak dataset'!$A:$Q,6)&gt;24*(2-1),IF(VLOOKUP($A43,'Outbreak dataset'!$A:$Q,6)&lt;24*(2),VLOOKUP($A43,'Outbreak dataset'!$A:$Q,14),"NA"),"NA")</f>
        <v>NA</v>
      </c>
      <c r="C43" s="81" t="str">
        <f>IF(VLOOKUP($A43,'Outbreak dataset'!$A:$Q,6)&gt;24*(3-1),IF(VLOOKUP($A43,'Outbreak dataset'!$A:$Q,6)&lt;24*(3),VLOOKUP($A43,'Outbreak dataset'!$A:$Q,14),"NA"),"NA")</f>
        <v>NA</v>
      </c>
      <c r="D43" s="81" t="str">
        <f>IF(VLOOKUP($A43,'Outbreak dataset'!$A:$Q,6)&gt;24*(4-1),IF(VLOOKUP($A43,'Outbreak dataset'!$A:$Q,6)&lt;24*(4),VLOOKUP($A43,'Outbreak dataset'!$A:$Q,14),"NA"),"NA")</f>
        <v>NA</v>
      </c>
      <c r="E43" s="81" t="str">
        <f>IF(VLOOKUP($A43,'Outbreak dataset'!$A:$Q,6)&gt;24*(5-1),IF(VLOOKUP($A43,'Outbreak dataset'!$A:$Q,6)&lt;24*(5),VLOOKUP($A43,'Outbreak dataset'!$A:$Q,14),"NA"),"NA")</f>
        <v>NA</v>
      </c>
    </row>
    <row r="44" spans="1:5">
      <c r="A44" s="81">
        <f>IF(ISERROR(MATCH(A43+1,'Outbreak dataset'!A:A,0)),"",A43+1)</f>
        <v>33</v>
      </c>
      <c r="B44" s="81" t="str">
        <f>IF(VLOOKUP($A44,'Outbreak dataset'!$A:$Q,6)&gt;24*(2-1),IF(VLOOKUP($A44,'Outbreak dataset'!$A:$Q,6)&lt;24*(2),VLOOKUP($A44,'Outbreak dataset'!$A:$Q,14),"NA"),"NA")</f>
        <v>NA</v>
      </c>
      <c r="C44" s="81" t="str">
        <f>IF(VLOOKUP($A44,'Outbreak dataset'!$A:$Q,6)&gt;24*(3-1),IF(VLOOKUP($A44,'Outbreak dataset'!$A:$Q,6)&lt;24*(3),VLOOKUP($A44,'Outbreak dataset'!$A:$Q,14),"NA"),"NA")</f>
        <v>NA</v>
      </c>
      <c r="D44" s="81" t="str">
        <f>IF(VLOOKUP($A44,'Outbreak dataset'!$A:$Q,6)&gt;24*(4-1),IF(VLOOKUP($A44,'Outbreak dataset'!$A:$Q,6)&lt;24*(4),VLOOKUP($A44,'Outbreak dataset'!$A:$Q,14),"NA"),"NA")</f>
        <v>NA</v>
      </c>
      <c r="E44" s="81" t="str">
        <f>IF(VLOOKUP($A44,'Outbreak dataset'!$A:$Q,6)&gt;24*(5-1),IF(VLOOKUP($A44,'Outbreak dataset'!$A:$Q,6)&lt;24*(5),VLOOKUP($A44,'Outbreak dataset'!$A:$Q,14),"NA"),"NA")</f>
        <v>NA</v>
      </c>
    </row>
    <row r="45" spans="1:5">
      <c r="A45" s="81">
        <f>IF(ISERROR(MATCH(A44+1,'Outbreak dataset'!A:A,0)),"",A44+1)</f>
        <v>34</v>
      </c>
      <c r="B45" s="81" t="str">
        <f>IF(VLOOKUP($A45,'Outbreak dataset'!$A:$Q,6)&gt;24*(2-1),IF(VLOOKUP($A45,'Outbreak dataset'!$A:$Q,6)&lt;24*(2),VLOOKUP($A45,'Outbreak dataset'!$A:$Q,14),"NA"),"NA")</f>
        <v>NA</v>
      </c>
      <c r="C45" s="81" t="str">
        <f>IF(VLOOKUP($A45,'Outbreak dataset'!$A:$Q,6)&gt;24*(3-1),IF(VLOOKUP($A45,'Outbreak dataset'!$A:$Q,6)&lt;24*(3),VLOOKUP($A45,'Outbreak dataset'!$A:$Q,14),"NA"),"NA")</f>
        <v>NA</v>
      </c>
      <c r="D45" s="81" t="str">
        <f>IF(VLOOKUP($A45,'Outbreak dataset'!$A:$Q,6)&gt;24*(4-1),IF(VLOOKUP($A45,'Outbreak dataset'!$A:$Q,6)&lt;24*(4),VLOOKUP($A45,'Outbreak dataset'!$A:$Q,14),"NA"),"NA")</f>
        <v>NA</v>
      </c>
      <c r="E45" s="81" t="str">
        <f>IF(VLOOKUP($A45,'Outbreak dataset'!$A:$Q,6)&gt;24*(5-1),IF(VLOOKUP($A45,'Outbreak dataset'!$A:$Q,6)&lt;24*(5),VLOOKUP($A45,'Outbreak dataset'!$A:$Q,14),"NA"),"NA")</f>
        <v>NA</v>
      </c>
    </row>
    <row r="46" spans="1:5">
      <c r="A46" s="81">
        <f>IF(ISERROR(MATCH(A45+1,'Outbreak dataset'!A:A,0)),"",A45+1)</f>
        <v>35</v>
      </c>
      <c r="B46" s="81" t="str">
        <f>IF(VLOOKUP($A46,'Outbreak dataset'!$A:$Q,6)&gt;24*(2-1),IF(VLOOKUP($A46,'Outbreak dataset'!$A:$Q,6)&lt;24*(2),VLOOKUP($A46,'Outbreak dataset'!$A:$Q,14),"NA"),"NA")</f>
        <v>NA</v>
      </c>
      <c r="C46" s="81" t="str">
        <f>IF(VLOOKUP($A46,'Outbreak dataset'!$A:$Q,6)&gt;24*(3-1),IF(VLOOKUP($A46,'Outbreak dataset'!$A:$Q,6)&lt;24*(3),VLOOKUP($A46,'Outbreak dataset'!$A:$Q,14),"NA"),"NA")</f>
        <v>NA</v>
      </c>
      <c r="D46" s="81" t="str">
        <f>IF(VLOOKUP($A46,'Outbreak dataset'!$A:$Q,6)&gt;24*(4-1),IF(VLOOKUP($A46,'Outbreak dataset'!$A:$Q,6)&lt;24*(4),VLOOKUP($A46,'Outbreak dataset'!$A:$Q,14),"NA"),"NA")</f>
        <v>NA</v>
      </c>
      <c r="E46" s="81" t="str">
        <f>IF(VLOOKUP($A46,'Outbreak dataset'!$A:$Q,6)&gt;24*(5-1),IF(VLOOKUP($A46,'Outbreak dataset'!$A:$Q,6)&lt;24*(5),VLOOKUP($A46,'Outbreak dataset'!$A:$Q,14),"NA"),"NA")</f>
        <v>NA</v>
      </c>
    </row>
    <row r="47" spans="1:5">
      <c r="A47" s="81">
        <f>IF(ISERROR(MATCH(A46+1,'Outbreak dataset'!A:A,0)),"",A46+1)</f>
        <v>36</v>
      </c>
      <c r="B47" s="81" t="str">
        <f>IF(VLOOKUP($A47,'Outbreak dataset'!$A:$Q,6)&gt;24*(2-1),IF(VLOOKUP($A47,'Outbreak dataset'!$A:$Q,6)&lt;24*(2),VLOOKUP($A47,'Outbreak dataset'!$A:$Q,14),"NA"),"NA")</f>
        <v>NA</v>
      </c>
      <c r="C47" s="81" t="str">
        <f>IF(VLOOKUP($A47,'Outbreak dataset'!$A:$Q,6)&gt;24*(3-1),IF(VLOOKUP($A47,'Outbreak dataset'!$A:$Q,6)&lt;24*(3),VLOOKUP($A47,'Outbreak dataset'!$A:$Q,14),"NA"),"NA")</f>
        <v>NA</v>
      </c>
      <c r="D47" s="81" t="str">
        <f>IF(VLOOKUP($A47,'Outbreak dataset'!$A:$Q,6)&gt;24*(4-1),IF(VLOOKUP($A47,'Outbreak dataset'!$A:$Q,6)&lt;24*(4),VLOOKUP($A47,'Outbreak dataset'!$A:$Q,14),"NA"),"NA")</f>
        <v>NA</v>
      </c>
      <c r="E47" s="81" t="str">
        <f>IF(VLOOKUP($A47,'Outbreak dataset'!$A:$Q,6)&gt;24*(5-1),IF(VLOOKUP($A47,'Outbreak dataset'!$A:$Q,6)&lt;24*(5),VLOOKUP($A47,'Outbreak dataset'!$A:$Q,14),"NA"),"NA")</f>
        <v>NA</v>
      </c>
    </row>
    <row r="48" spans="1:5">
      <c r="A48" s="81">
        <f>IF(ISERROR(MATCH(A47+1,'Outbreak dataset'!A:A,0)),"",A47+1)</f>
        <v>37</v>
      </c>
      <c r="B48" s="81" t="str">
        <f>IF(VLOOKUP($A48,'Outbreak dataset'!$A:$Q,6)&gt;24*(2-1),IF(VLOOKUP($A48,'Outbreak dataset'!$A:$Q,6)&lt;24*(2),VLOOKUP($A48,'Outbreak dataset'!$A:$Q,14),"NA"),"NA")</f>
        <v>NA</v>
      </c>
      <c r="C48" s="81" t="str">
        <f>IF(VLOOKUP($A48,'Outbreak dataset'!$A:$Q,6)&gt;24*(3-1),IF(VLOOKUP($A48,'Outbreak dataset'!$A:$Q,6)&lt;24*(3),VLOOKUP($A48,'Outbreak dataset'!$A:$Q,14),"NA"),"NA")</f>
        <v>NA</v>
      </c>
      <c r="D48" s="81" t="str">
        <f>IF(VLOOKUP($A48,'Outbreak dataset'!$A:$Q,6)&gt;24*(4-1),IF(VLOOKUP($A48,'Outbreak dataset'!$A:$Q,6)&lt;24*(4),VLOOKUP($A48,'Outbreak dataset'!$A:$Q,14),"NA"),"NA")</f>
        <v>NA</v>
      </c>
      <c r="E48" s="81" t="str">
        <f>IF(VLOOKUP($A48,'Outbreak dataset'!$A:$Q,6)&gt;24*(5-1),IF(VLOOKUP($A48,'Outbreak dataset'!$A:$Q,6)&lt;24*(5),VLOOKUP($A48,'Outbreak dataset'!$A:$Q,14),"NA"),"NA")</f>
        <v>NA</v>
      </c>
    </row>
    <row r="49" spans="1:5">
      <c r="A49" s="81">
        <f>IF(ISERROR(MATCH(A48+1,'Outbreak dataset'!A:A,0)),"",A48+1)</f>
        <v>38</v>
      </c>
      <c r="B49" s="81" t="str">
        <f>IF(VLOOKUP($A49,'Outbreak dataset'!$A:$Q,6)&gt;24*(2-1),IF(VLOOKUP($A49,'Outbreak dataset'!$A:$Q,6)&lt;24*(2),VLOOKUP($A49,'Outbreak dataset'!$A:$Q,14),"NA"),"NA")</f>
        <v>NA</v>
      </c>
      <c r="C49" s="81" t="str">
        <f>IF(VLOOKUP($A49,'Outbreak dataset'!$A:$Q,6)&gt;24*(3-1),IF(VLOOKUP($A49,'Outbreak dataset'!$A:$Q,6)&lt;24*(3),VLOOKUP($A49,'Outbreak dataset'!$A:$Q,14),"NA"),"NA")</f>
        <v>NA</v>
      </c>
      <c r="D49" s="81" t="str">
        <f>IF(VLOOKUP($A49,'Outbreak dataset'!$A:$Q,6)&gt;24*(4-1),IF(VLOOKUP($A49,'Outbreak dataset'!$A:$Q,6)&lt;24*(4),VLOOKUP($A49,'Outbreak dataset'!$A:$Q,14),"NA"),"NA")</f>
        <v>NA</v>
      </c>
      <c r="E49" s="81" t="str">
        <f>IF(VLOOKUP($A49,'Outbreak dataset'!$A:$Q,6)&gt;24*(5-1),IF(VLOOKUP($A49,'Outbreak dataset'!$A:$Q,6)&lt;24*(5),VLOOKUP($A49,'Outbreak dataset'!$A:$Q,14),"NA"),"NA")</f>
        <v>NA</v>
      </c>
    </row>
    <row r="50" spans="1:5">
      <c r="A50" s="81">
        <f>IF(ISERROR(MATCH(A49+1,'Outbreak dataset'!A:A,0)),"",A49+1)</f>
        <v>39</v>
      </c>
      <c r="B50" s="81" t="str">
        <f>IF(VLOOKUP($A50,'Outbreak dataset'!$A:$Q,6)&gt;24*(2-1),IF(VLOOKUP($A50,'Outbreak dataset'!$A:$Q,6)&lt;24*(2),VLOOKUP($A50,'Outbreak dataset'!$A:$Q,14),"NA"),"NA")</f>
        <v>NA</v>
      </c>
      <c r="C50" s="81" t="str">
        <f>IF(VLOOKUP($A50,'Outbreak dataset'!$A:$Q,6)&gt;24*(3-1),IF(VLOOKUP($A50,'Outbreak dataset'!$A:$Q,6)&lt;24*(3),VLOOKUP($A50,'Outbreak dataset'!$A:$Q,14),"NA"),"NA")</f>
        <v>NA</v>
      </c>
      <c r="D50" s="81" t="str">
        <f>IF(VLOOKUP($A50,'Outbreak dataset'!$A:$Q,6)&gt;24*(4-1),IF(VLOOKUP($A50,'Outbreak dataset'!$A:$Q,6)&lt;24*(4),VLOOKUP($A50,'Outbreak dataset'!$A:$Q,14),"NA"),"NA")</f>
        <v>NA</v>
      </c>
      <c r="E50" s="81" t="str">
        <f>IF(VLOOKUP($A50,'Outbreak dataset'!$A:$Q,6)&gt;24*(5-1),IF(VLOOKUP($A50,'Outbreak dataset'!$A:$Q,6)&lt;24*(5),VLOOKUP($A50,'Outbreak dataset'!$A:$Q,14),"NA"),"NA")</f>
        <v>NA</v>
      </c>
    </row>
    <row r="51" spans="1:5">
      <c r="A51" s="81">
        <f>IF(ISERROR(MATCH(A50+1,'Outbreak dataset'!A:A,0)),"",A50+1)</f>
        <v>40</v>
      </c>
      <c r="B51" s="81" t="str">
        <f>IF(VLOOKUP($A51,'Outbreak dataset'!$A:$Q,6)&gt;24*(2-1),IF(VLOOKUP($A51,'Outbreak dataset'!$A:$Q,6)&lt;24*(2),VLOOKUP($A51,'Outbreak dataset'!$A:$Q,14),"NA"),"NA")</f>
        <v>NA</v>
      </c>
      <c r="C51" s="81" t="str">
        <f>IF(VLOOKUP($A51,'Outbreak dataset'!$A:$Q,6)&gt;24*(3-1),IF(VLOOKUP($A51,'Outbreak dataset'!$A:$Q,6)&lt;24*(3),VLOOKUP($A51,'Outbreak dataset'!$A:$Q,14),"NA"),"NA")</f>
        <v>NA</v>
      </c>
      <c r="D51" s="81" t="str">
        <f>IF(VLOOKUP($A51,'Outbreak dataset'!$A:$Q,6)&gt;24*(4-1),IF(VLOOKUP($A51,'Outbreak dataset'!$A:$Q,6)&lt;24*(4),VLOOKUP($A51,'Outbreak dataset'!$A:$Q,14),"NA"),"NA")</f>
        <v>NA</v>
      </c>
      <c r="E51" s="81" t="str">
        <f>IF(VLOOKUP($A51,'Outbreak dataset'!$A:$Q,6)&gt;24*(5-1),IF(VLOOKUP($A51,'Outbreak dataset'!$A:$Q,6)&lt;24*(5),VLOOKUP($A51,'Outbreak dataset'!$A:$Q,14),"NA"),"NA")</f>
        <v>NA</v>
      </c>
    </row>
    <row r="52" spans="1:5">
      <c r="A52" s="81">
        <f>IF(ISERROR(MATCH(A51+1,'Outbreak dataset'!A:A,0)),"",A51+1)</f>
        <v>41</v>
      </c>
      <c r="B52" s="81" t="str">
        <f>IF(VLOOKUP($A52,'Outbreak dataset'!$A:$Q,6)&gt;24*(2-1),IF(VLOOKUP($A52,'Outbreak dataset'!$A:$Q,6)&lt;24*(2),VLOOKUP($A52,'Outbreak dataset'!$A:$Q,14),"NA"),"NA")</f>
        <v>NA</v>
      </c>
      <c r="C52" s="81" t="str">
        <f>IF(VLOOKUP($A52,'Outbreak dataset'!$A:$Q,6)&gt;24*(3-1),IF(VLOOKUP($A52,'Outbreak dataset'!$A:$Q,6)&lt;24*(3),VLOOKUP($A52,'Outbreak dataset'!$A:$Q,14),"NA"),"NA")</f>
        <v>NA</v>
      </c>
      <c r="D52" s="81" t="str">
        <f>IF(VLOOKUP($A52,'Outbreak dataset'!$A:$Q,6)&gt;24*(4-1),IF(VLOOKUP($A52,'Outbreak dataset'!$A:$Q,6)&lt;24*(4),VLOOKUP($A52,'Outbreak dataset'!$A:$Q,14),"NA"),"NA")</f>
        <v>NA</v>
      </c>
      <c r="E52" s="81" t="str">
        <f>IF(VLOOKUP($A52,'Outbreak dataset'!$A:$Q,6)&gt;24*(5-1),IF(VLOOKUP($A52,'Outbreak dataset'!$A:$Q,6)&lt;24*(5),VLOOKUP($A52,'Outbreak dataset'!$A:$Q,14),"NA"),"NA")</f>
        <v>NA</v>
      </c>
    </row>
    <row r="53" spans="1:5">
      <c r="A53" s="81">
        <f>IF(ISERROR(MATCH(A52+1,'Outbreak dataset'!A:A,0)),"",A52+1)</f>
        <v>42</v>
      </c>
      <c r="B53" s="81" t="str">
        <f>IF(VLOOKUP($A53,'Outbreak dataset'!$A:$Q,6)&gt;24*(2-1),IF(VLOOKUP($A53,'Outbreak dataset'!$A:$Q,6)&lt;24*(2),VLOOKUP($A53,'Outbreak dataset'!$A:$Q,14),"NA"),"NA")</f>
        <v>NA</v>
      </c>
      <c r="C53" s="81" t="str">
        <f>IF(VLOOKUP($A53,'Outbreak dataset'!$A:$Q,6)&gt;24*(3-1),IF(VLOOKUP($A53,'Outbreak dataset'!$A:$Q,6)&lt;24*(3),VLOOKUP($A53,'Outbreak dataset'!$A:$Q,14),"NA"),"NA")</f>
        <v>NA</v>
      </c>
      <c r="D53" s="81" t="str">
        <f>IF(VLOOKUP($A53,'Outbreak dataset'!$A:$Q,6)&gt;24*(4-1),IF(VLOOKUP($A53,'Outbreak dataset'!$A:$Q,6)&lt;24*(4),VLOOKUP($A53,'Outbreak dataset'!$A:$Q,14),"NA"),"NA")</f>
        <v>NA</v>
      </c>
      <c r="E53" s="81" t="str">
        <f>IF(VLOOKUP($A53,'Outbreak dataset'!$A:$Q,6)&gt;24*(5-1),IF(VLOOKUP($A53,'Outbreak dataset'!$A:$Q,6)&lt;24*(5),VLOOKUP($A53,'Outbreak dataset'!$A:$Q,14),"NA"),"NA")</f>
        <v>NA</v>
      </c>
    </row>
    <row r="54" spans="1:5">
      <c r="A54" s="81">
        <f>IF(ISERROR(MATCH(A53+1,'Outbreak dataset'!A:A,0)),"",A53+1)</f>
        <v>43</v>
      </c>
      <c r="B54" s="81" t="str">
        <f>IF(VLOOKUP($A54,'Outbreak dataset'!$A:$Q,6)&gt;24*(2-1),IF(VLOOKUP($A54,'Outbreak dataset'!$A:$Q,6)&lt;24*(2),VLOOKUP($A54,'Outbreak dataset'!$A:$Q,14),"NA"),"NA")</f>
        <v>NA</v>
      </c>
      <c r="C54" s="81" t="str">
        <f>IF(VLOOKUP($A54,'Outbreak dataset'!$A:$Q,6)&gt;24*(3-1),IF(VLOOKUP($A54,'Outbreak dataset'!$A:$Q,6)&lt;24*(3),VLOOKUP($A54,'Outbreak dataset'!$A:$Q,14),"NA"),"NA")</f>
        <v>NA</v>
      </c>
      <c r="D54" s="81" t="str">
        <f>IF(VLOOKUP($A54,'Outbreak dataset'!$A:$Q,6)&gt;24*(4-1),IF(VLOOKUP($A54,'Outbreak dataset'!$A:$Q,6)&lt;24*(4),VLOOKUP($A54,'Outbreak dataset'!$A:$Q,14),"NA"),"NA")</f>
        <v>NA</v>
      </c>
      <c r="E54" s="81" t="str">
        <f>IF(VLOOKUP($A54,'Outbreak dataset'!$A:$Q,6)&gt;24*(5-1),IF(VLOOKUP($A54,'Outbreak dataset'!$A:$Q,6)&lt;24*(5),VLOOKUP($A54,'Outbreak dataset'!$A:$Q,14),"NA"),"NA")</f>
        <v>NA</v>
      </c>
    </row>
    <row r="55" spans="1:5">
      <c r="A55" s="81">
        <f>IF(ISERROR(MATCH(A54+1,'Outbreak dataset'!A:A,0)),"",A54+1)</f>
        <v>44</v>
      </c>
      <c r="B55" s="81" t="str">
        <f>IF(VLOOKUP($A55,'Outbreak dataset'!$A:$Q,6)&gt;24*(2-1),IF(VLOOKUP($A55,'Outbreak dataset'!$A:$Q,6)&lt;24*(2),VLOOKUP($A55,'Outbreak dataset'!$A:$Q,14),"NA"),"NA")</f>
        <v>NA</v>
      </c>
      <c r="C55" s="81" t="str">
        <f>IF(VLOOKUP($A55,'Outbreak dataset'!$A:$Q,6)&gt;24*(3-1),IF(VLOOKUP($A55,'Outbreak dataset'!$A:$Q,6)&lt;24*(3),VLOOKUP($A55,'Outbreak dataset'!$A:$Q,14),"NA"),"NA")</f>
        <v>NA</v>
      </c>
      <c r="D55" s="81" t="str">
        <f>IF(VLOOKUP($A55,'Outbreak dataset'!$A:$Q,6)&gt;24*(4-1),IF(VLOOKUP($A55,'Outbreak dataset'!$A:$Q,6)&lt;24*(4),VLOOKUP($A55,'Outbreak dataset'!$A:$Q,14),"NA"),"NA")</f>
        <v>NA</v>
      </c>
      <c r="E55" s="81" t="str">
        <f>IF(VLOOKUP($A55,'Outbreak dataset'!$A:$Q,6)&gt;24*(5-1),IF(VLOOKUP($A55,'Outbreak dataset'!$A:$Q,6)&lt;24*(5),VLOOKUP($A55,'Outbreak dataset'!$A:$Q,14),"NA"),"NA")</f>
        <v>NA</v>
      </c>
    </row>
    <row r="56" spans="1:5">
      <c r="A56" s="81">
        <f>IF(ISERROR(MATCH(A55+1,'Outbreak dataset'!A:A,0)),"",A55+1)</f>
        <v>45</v>
      </c>
      <c r="B56" s="81" t="str">
        <f>IF(VLOOKUP($A56,'Outbreak dataset'!$A:$Q,6)&gt;24*(2-1),IF(VLOOKUP($A56,'Outbreak dataset'!$A:$Q,6)&lt;24*(2),VLOOKUP($A56,'Outbreak dataset'!$A:$Q,14),"NA"),"NA")</f>
        <v>NA</v>
      </c>
      <c r="C56" s="81" t="str">
        <f>IF(VLOOKUP($A56,'Outbreak dataset'!$A:$Q,6)&gt;24*(3-1),IF(VLOOKUP($A56,'Outbreak dataset'!$A:$Q,6)&lt;24*(3),VLOOKUP($A56,'Outbreak dataset'!$A:$Q,14),"NA"),"NA")</f>
        <v>NA</v>
      </c>
      <c r="D56" s="81" t="str">
        <f>IF(VLOOKUP($A56,'Outbreak dataset'!$A:$Q,6)&gt;24*(4-1),IF(VLOOKUP($A56,'Outbreak dataset'!$A:$Q,6)&lt;24*(4),VLOOKUP($A56,'Outbreak dataset'!$A:$Q,14),"NA"),"NA")</f>
        <v>NA</v>
      </c>
      <c r="E56" s="81" t="str">
        <f>IF(VLOOKUP($A56,'Outbreak dataset'!$A:$Q,6)&gt;24*(5-1),IF(VLOOKUP($A56,'Outbreak dataset'!$A:$Q,6)&lt;24*(5),VLOOKUP($A56,'Outbreak dataset'!$A:$Q,14),"NA"),"NA")</f>
        <v>NA</v>
      </c>
    </row>
    <row r="57" spans="1:5">
      <c r="A57" s="81">
        <f>IF(ISERROR(MATCH(A56+1,'Outbreak dataset'!A:A,0)),"",A56+1)</f>
        <v>46</v>
      </c>
      <c r="B57" s="81" t="str">
        <f>IF(VLOOKUP($A57,'Outbreak dataset'!$A:$Q,6)&gt;24*(2-1),IF(VLOOKUP($A57,'Outbreak dataset'!$A:$Q,6)&lt;24*(2),VLOOKUP($A57,'Outbreak dataset'!$A:$Q,14),"NA"),"NA")</f>
        <v>NA</v>
      </c>
      <c r="C57" s="81" t="str">
        <f>IF(VLOOKUP($A57,'Outbreak dataset'!$A:$Q,6)&gt;24*(3-1),IF(VLOOKUP($A57,'Outbreak dataset'!$A:$Q,6)&lt;24*(3),VLOOKUP($A57,'Outbreak dataset'!$A:$Q,14),"NA"),"NA")</f>
        <v>NA</v>
      </c>
      <c r="D57" s="81" t="str">
        <f>IF(VLOOKUP($A57,'Outbreak dataset'!$A:$Q,6)&gt;24*(4-1),IF(VLOOKUP($A57,'Outbreak dataset'!$A:$Q,6)&lt;24*(4),VLOOKUP($A57,'Outbreak dataset'!$A:$Q,14),"NA"),"NA")</f>
        <v>NA</v>
      </c>
      <c r="E57" s="81" t="str">
        <f>IF(VLOOKUP($A57,'Outbreak dataset'!$A:$Q,6)&gt;24*(5-1),IF(VLOOKUP($A57,'Outbreak dataset'!$A:$Q,6)&lt;24*(5),VLOOKUP($A57,'Outbreak dataset'!$A:$Q,14),"NA"),"NA")</f>
        <v>NA</v>
      </c>
    </row>
    <row r="58" spans="1:5">
      <c r="A58" s="81">
        <f>IF(ISERROR(MATCH(A57+1,'Outbreak dataset'!A:A,0)),"",A57+1)</f>
        <v>47</v>
      </c>
      <c r="B58" s="81" t="str">
        <f>IF(VLOOKUP($A58,'Outbreak dataset'!$A:$Q,6)&gt;24*(2-1),IF(VLOOKUP($A58,'Outbreak dataset'!$A:$Q,6)&lt;24*(2),VLOOKUP($A58,'Outbreak dataset'!$A:$Q,14),"NA"),"NA")</f>
        <v>NA</v>
      </c>
      <c r="C58" s="81" t="str">
        <f>IF(VLOOKUP($A58,'Outbreak dataset'!$A:$Q,6)&gt;24*(3-1),IF(VLOOKUP($A58,'Outbreak dataset'!$A:$Q,6)&lt;24*(3),VLOOKUP($A58,'Outbreak dataset'!$A:$Q,14),"NA"),"NA")</f>
        <v>NA</v>
      </c>
      <c r="D58" s="81" t="str">
        <f>IF(VLOOKUP($A58,'Outbreak dataset'!$A:$Q,6)&gt;24*(4-1),IF(VLOOKUP($A58,'Outbreak dataset'!$A:$Q,6)&lt;24*(4),VLOOKUP($A58,'Outbreak dataset'!$A:$Q,14),"NA"),"NA")</f>
        <v>NA</v>
      </c>
      <c r="E58" s="81" t="str">
        <f>IF(VLOOKUP($A58,'Outbreak dataset'!$A:$Q,6)&gt;24*(5-1),IF(VLOOKUP($A58,'Outbreak dataset'!$A:$Q,6)&lt;24*(5),VLOOKUP($A58,'Outbreak dataset'!$A:$Q,14),"NA"),"NA")</f>
        <v>NA</v>
      </c>
    </row>
    <row r="59" spans="1:5">
      <c r="A59" s="81">
        <f>IF(ISERROR(MATCH(A58+1,'Outbreak dataset'!A:A,0)),"",A58+1)</f>
        <v>48</v>
      </c>
      <c r="B59" s="81" t="str">
        <f>IF(VLOOKUP($A59,'Outbreak dataset'!$A:$Q,6)&gt;24*(2-1),IF(VLOOKUP($A59,'Outbreak dataset'!$A:$Q,6)&lt;24*(2),VLOOKUP($A59,'Outbreak dataset'!$A:$Q,14),"NA"),"NA")</f>
        <v>NA</v>
      </c>
      <c r="C59" s="81" t="str">
        <f>IF(VLOOKUP($A59,'Outbreak dataset'!$A:$Q,6)&gt;24*(3-1),IF(VLOOKUP($A59,'Outbreak dataset'!$A:$Q,6)&lt;24*(3),VLOOKUP($A59,'Outbreak dataset'!$A:$Q,14),"NA"),"NA")</f>
        <v>NA</v>
      </c>
      <c r="D59" s="81" t="str">
        <f>IF(VLOOKUP($A59,'Outbreak dataset'!$A:$Q,6)&gt;24*(4-1),IF(VLOOKUP($A59,'Outbreak dataset'!$A:$Q,6)&lt;24*(4),VLOOKUP($A59,'Outbreak dataset'!$A:$Q,14),"NA"),"NA")</f>
        <v>NA</v>
      </c>
      <c r="E59" s="81" t="str">
        <f>IF(VLOOKUP($A59,'Outbreak dataset'!$A:$Q,6)&gt;24*(5-1),IF(VLOOKUP($A59,'Outbreak dataset'!$A:$Q,6)&lt;24*(5),VLOOKUP($A59,'Outbreak dataset'!$A:$Q,14),"NA"),"NA")</f>
        <v>NA</v>
      </c>
    </row>
    <row r="60" spans="1:5">
      <c r="A60" s="81">
        <f>IF(ISERROR(MATCH(A59+1,'Outbreak dataset'!A:A,0)),"",A59+1)</f>
        <v>49</v>
      </c>
      <c r="B60" s="81" t="str">
        <f>IF(VLOOKUP($A60,'Outbreak dataset'!$A:$Q,6)&gt;24*(2-1),IF(VLOOKUP($A60,'Outbreak dataset'!$A:$Q,6)&lt;24*(2),VLOOKUP($A60,'Outbreak dataset'!$A:$Q,14),"NA"),"NA")</f>
        <v>NA</v>
      </c>
      <c r="C60" s="81" t="str">
        <f>IF(VLOOKUP($A60,'Outbreak dataset'!$A:$Q,6)&gt;24*(3-1),IF(VLOOKUP($A60,'Outbreak dataset'!$A:$Q,6)&lt;24*(3),VLOOKUP($A60,'Outbreak dataset'!$A:$Q,14),"NA"),"NA")</f>
        <v>NA</v>
      </c>
      <c r="D60" s="81" t="str">
        <f>IF(VLOOKUP($A60,'Outbreak dataset'!$A:$Q,6)&gt;24*(4-1),IF(VLOOKUP($A60,'Outbreak dataset'!$A:$Q,6)&lt;24*(4),VLOOKUP($A60,'Outbreak dataset'!$A:$Q,14),"NA"),"NA")</f>
        <v>NA</v>
      </c>
      <c r="E60" s="81" t="str">
        <f>IF(VLOOKUP($A60,'Outbreak dataset'!$A:$Q,6)&gt;24*(5-1),IF(VLOOKUP($A60,'Outbreak dataset'!$A:$Q,6)&lt;24*(5),VLOOKUP($A60,'Outbreak dataset'!$A:$Q,14),"NA"),"NA")</f>
        <v>NA</v>
      </c>
    </row>
    <row r="61" spans="1:5">
      <c r="A61" s="81">
        <f>IF(ISERROR(MATCH(A60+1,'Outbreak dataset'!A:A,0)),"",A60+1)</f>
        <v>50</v>
      </c>
      <c r="B61" s="81" t="str">
        <f>IF(VLOOKUP($A61,'Outbreak dataset'!$A:$Q,6)&gt;24*(2-1),IF(VLOOKUP($A61,'Outbreak dataset'!$A:$Q,6)&lt;24*(2),VLOOKUP($A61,'Outbreak dataset'!$A:$Q,14),"NA"),"NA")</f>
        <v>NA</v>
      </c>
      <c r="C61" s="81" t="str">
        <f>IF(VLOOKUP($A61,'Outbreak dataset'!$A:$Q,6)&gt;24*(3-1),IF(VLOOKUP($A61,'Outbreak dataset'!$A:$Q,6)&lt;24*(3),VLOOKUP($A61,'Outbreak dataset'!$A:$Q,14),"NA"),"NA")</f>
        <v>NA</v>
      </c>
      <c r="D61" s="81" t="str">
        <f>IF(VLOOKUP($A61,'Outbreak dataset'!$A:$Q,6)&gt;24*(4-1),IF(VLOOKUP($A61,'Outbreak dataset'!$A:$Q,6)&lt;24*(4),VLOOKUP($A61,'Outbreak dataset'!$A:$Q,14),"NA"),"NA")</f>
        <v>NA</v>
      </c>
      <c r="E61" s="81" t="str">
        <f>IF(VLOOKUP($A61,'Outbreak dataset'!$A:$Q,6)&gt;24*(5-1),IF(VLOOKUP($A61,'Outbreak dataset'!$A:$Q,6)&lt;24*(5),VLOOKUP($A61,'Outbreak dataset'!$A:$Q,14),"NA"),"NA")</f>
        <v>NA</v>
      </c>
    </row>
    <row r="62" spans="1:5">
      <c r="A62" s="81">
        <f>IF(ISERROR(MATCH(A61+1,'Outbreak dataset'!A:A,0)),"",A61+1)</f>
        <v>51</v>
      </c>
      <c r="B62" s="81" t="str">
        <f>IF(VLOOKUP($A62,'Outbreak dataset'!$A:$Q,6)&gt;24*(2-1),IF(VLOOKUP($A62,'Outbreak dataset'!$A:$Q,6)&lt;24*(2),VLOOKUP($A62,'Outbreak dataset'!$A:$Q,14),"NA"),"NA")</f>
        <v>NA</v>
      </c>
      <c r="C62" s="81" t="str">
        <f>IF(VLOOKUP($A62,'Outbreak dataset'!$A:$Q,6)&gt;24*(3-1),IF(VLOOKUP($A62,'Outbreak dataset'!$A:$Q,6)&lt;24*(3),VLOOKUP($A62,'Outbreak dataset'!$A:$Q,14),"NA"),"NA")</f>
        <v>NA</v>
      </c>
      <c r="D62" s="81" t="str">
        <f>IF(VLOOKUP($A62,'Outbreak dataset'!$A:$Q,6)&gt;24*(4-1),IF(VLOOKUP($A62,'Outbreak dataset'!$A:$Q,6)&lt;24*(4),VLOOKUP($A62,'Outbreak dataset'!$A:$Q,14),"NA"),"NA")</f>
        <v>NA</v>
      </c>
      <c r="E62" s="81" t="str">
        <f>IF(VLOOKUP($A62,'Outbreak dataset'!$A:$Q,6)&gt;24*(5-1),IF(VLOOKUP($A62,'Outbreak dataset'!$A:$Q,6)&lt;24*(5),VLOOKUP($A62,'Outbreak dataset'!$A:$Q,14),"NA"),"NA")</f>
        <v>NA</v>
      </c>
    </row>
    <row r="63" spans="1:5">
      <c r="A63" s="81">
        <f>IF(ISERROR(MATCH(A62+1,'Outbreak dataset'!A:A,0)),"",A62+1)</f>
        <v>52</v>
      </c>
      <c r="B63" s="81" t="str">
        <f>IF(VLOOKUP($A63,'Outbreak dataset'!$A:$Q,6)&gt;24*(2-1),IF(VLOOKUP($A63,'Outbreak dataset'!$A:$Q,6)&lt;24*(2),VLOOKUP($A63,'Outbreak dataset'!$A:$Q,14),"NA"),"NA")</f>
        <v>NA</v>
      </c>
      <c r="C63" s="81" t="str">
        <f>IF(VLOOKUP($A63,'Outbreak dataset'!$A:$Q,6)&gt;24*(3-1),IF(VLOOKUP($A63,'Outbreak dataset'!$A:$Q,6)&lt;24*(3),VLOOKUP($A63,'Outbreak dataset'!$A:$Q,14),"NA"),"NA")</f>
        <v>NA</v>
      </c>
      <c r="D63" s="81" t="str">
        <f>IF(VLOOKUP($A63,'Outbreak dataset'!$A:$Q,6)&gt;24*(4-1),IF(VLOOKUP($A63,'Outbreak dataset'!$A:$Q,6)&lt;24*(4),VLOOKUP($A63,'Outbreak dataset'!$A:$Q,14),"NA"),"NA")</f>
        <v>NA</v>
      </c>
      <c r="E63" s="81" t="str">
        <f>IF(VLOOKUP($A63,'Outbreak dataset'!$A:$Q,6)&gt;24*(5-1),IF(VLOOKUP($A63,'Outbreak dataset'!$A:$Q,6)&lt;24*(5),VLOOKUP($A63,'Outbreak dataset'!$A:$Q,14),"NA"),"NA")</f>
        <v>NA</v>
      </c>
    </row>
    <row r="64" spans="1:5">
      <c r="A64" s="81">
        <f>IF(ISERROR(MATCH(A63+1,'Outbreak dataset'!A:A,0)),"",A63+1)</f>
        <v>53</v>
      </c>
      <c r="B64" s="81" t="str">
        <f>IF(VLOOKUP($A64,'Outbreak dataset'!$A:$Q,6)&gt;24*(2-1),IF(VLOOKUP($A64,'Outbreak dataset'!$A:$Q,6)&lt;24*(2),VLOOKUP($A64,'Outbreak dataset'!$A:$Q,14),"NA"),"NA")</f>
        <v>NA</v>
      </c>
      <c r="C64" s="81" t="str">
        <f>IF(VLOOKUP($A64,'Outbreak dataset'!$A:$Q,6)&gt;24*(3-1),IF(VLOOKUP($A64,'Outbreak dataset'!$A:$Q,6)&lt;24*(3),VLOOKUP($A64,'Outbreak dataset'!$A:$Q,14),"NA"),"NA")</f>
        <v>NA</v>
      </c>
      <c r="D64" s="81" t="str">
        <f>IF(VLOOKUP($A64,'Outbreak dataset'!$A:$Q,6)&gt;24*(4-1),IF(VLOOKUP($A64,'Outbreak dataset'!$A:$Q,6)&lt;24*(4),VLOOKUP($A64,'Outbreak dataset'!$A:$Q,14),"NA"),"NA")</f>
        <v>NA</v>
      </c>
      <c r="E64" s="81" t="str">
        <f>IF(VLOOKUP($A64,'Outbreak dataset'!$A:$Q,6)&gt;24*(5-1),IF(VLOOKUP($A64,'Outbreak dataset'!$A:$Q,6)&lt;24*(5),VLOOKUP($A64,'Outbreak dataset'!$A:$Q,14),"NA"),"NA")</f>
        <v>NA</v>
      </c>
    </row>
    <row r="65" spans="1:5">
      <c r="A65" s="81">
        <f>IF(ISERROR(MATCH(A64+1,'Outbreak dataset'!A:A,0)),"",A64+1)</f>
        <v>54</v>
      </c>
      <c r="B65" s="81" t="str">
        <f>IF(VLOOKUP($A65,'Outbreak dataset'!$A:$Q,6)&gt;24*(2-1),IF(VLOOKUP($A65,'Outbreak dataset'!$A:$Q,6)&lt;24*(2),VLOOKUP($A65,'Outbreak dataset'!$A:$Q,14),"NA"),"NA")</f>
        <v>NA</v>
      </c>
      <c r="C65" s="81" t="str">
        <f>IF(VLOOKUP($A65,'Outbreak dataset'!$A:$Q,6)&gt;24*(3-1),IF(VLOOKUP($A65,'Outbreak dataset'!$A:$Q,6)&lt;24*(3),VLOOKUP($A65,'Outbreak dataset'!$A:$Q,14),"NA"),"NA")</f>
        <v>NA</v>
      </c>
      <c r="D65" s="81" t="str">
        <f>IF(VLOOKUP($A65,'Outbreak dataset'!$A:$Q,6)&gt;24*(4-1),IF(VLOOKUP($A65,'Outbreak dataset'!$A:$Q,6)&lt;24*(4),VLOOKUP($A65,'Outbreak dataset'!$A:$Q,14),"NA"),"NA")</f>
        <v>NA</v>
      </c>
      <c r="E65" s="81" t="str">
        <f>IF(VLOOKUP($A65,'Outbreak dataset'!$A:$Q,6)&gt;24*(5-1),IF(VLOOKUP($A65,'Outbreak dataset'!$A:$Q,6)&lt;24*(5),VLOOKUP($A65,'Outbreak dataset'!$A:$Q,14),"NA"),"NA")</f>
        <v>NA</v>
      </c>
    </row>
    <row r="66" spans="1:5">
      <c r="A66" s="81">
        <f>IF(ISERROR(MATCH(A65+1,'Outbreak dataset'!A:A,0)),"",A65+1)</f>
        <v>55</v>
      </c>
      <c r="B66" s="81" t="str">
        <f>IF(VLOOKUP($A66,'Outbreak dataset'!$A:$Q,6)&gt;24*(2-1),IF(VLOOKUP($A66,'Outbreak dataset'!$A:$Q,6)&lt;24*(2),VLOOKUP($A66,'Outbreak dataset'!$A:$Q,14),"NA"),"NA")</f>
        <v>NA</v>
      </c>
      <c r="C66" s="81" t="str">
        <f>IF(VLOOKUP($A66,'Outbreak dataset'!$A:$Q,6)&gt;24*(3-1),IF(VLOOKUP($A66,'Outbreak dataset'!$A:$Q,6)&lt;24*(3),VLOOKUP($A66,'Outbreak dataset'!$A:$Q,14),"NA"),"NA")</f>
        <v>NA</v>
      </c>
      <c r="D66" s="81" t="str">
        <f>IF(VLOOKUP($A66,'Outbreak dataset'!$A:$Q,6)&gt;24*(4-1),IF(VLOOKUP($A66,'Outbreak dataset'!$A:$Q,6)&lt;24*(4),VLOOKUP($A66,'Outbreak dataset'!$A:$Q,14),"NA"),"NA")</f>
        <v>NA</v>
      </c>
      <c r="E66" s="81" t="str">
        <f>IF(VLOOKUP($A66,'Outbreak dataset'!$A:$Q,6)&gt;24*(5-1),IF(VLOOKUP($A66,'Outbreak dataset'!$A:$Q,6)&lt;24*(5),VLOOKUP($A66,'Outbreak dataset'!$A:$Q,14),"NA"),"NA")</f>
        <v>NA</v>
      </c>
    </row>
    <row r="67" spans="1:5">
      <c r="A67" s="81">
        <f>IF(ISERROR(MATCH(A66+1,'Outbreak dataset'!A:A,0)),"",A66+1)</f>
        <v>56</v>
      </c>
      <c r="B67" s="81" t="str">
        <f>IF(VLOOKUP($A67,'Outbreak dataset'!$A:$Q,6)&gt;24*(2-1),IF(VLOOKUP($A67,'Outbreak dataset'!$A:$Q,6)&lt;24*(2),VLOOKUP($A67,'Outbreak dataset'!$A:$Q,14),"NA"),"NA")</f>
        <v>NA</v>
      </c>
      <c r="C67" s="81" t="str">
        <f>IF(VLOOKUP($A67,'Outbreak dataset'!$A:$Q,6)&gt;24*(3-1),IF(VLOOKUP($A67,'Outbreak dataset'!$A:$Q,6)&lt;24*(3),VLOOKUP($A67,'Outbreak dataset'!$A:$Q,14),"NA"),"NA")</f>
        <v>NA</v>
      </c>
      <c r="D67" s="81" t="str">
        <f>IF(VLOOKUP($A67,'Outbreak dataset'!$A:$Q,6)&gt;24*(4-1),IF(VLOOKUP($A67,'Outbreak dataset'!$A:$Q,6)&lt;24*(4),VLOOKUP($A67,'Outbreak dataset'!$A:$Q,14),"NA"),"NA")</f>
        <v>NA</v>
      </c>
      <c r="E67" s="81" t="str">
        <f>IF(VLOOKUP($A67,'Outbreak dataset'!$A:$Q,6)&gt;24*(5-1),IF(VLOOKUP($A67,'Outbreak dataset'!$A:$Q,6)&lt;24*(5),VLOOKUP($A67,'Outbreak dataset'!$A:$Q,14),"NA"),"NA")</f>
        <v>NA</v>
      </c>
    </row>
    <row r="68" spans="1:5">
      <c r="A68" s="81">
        <f>IF(ISERROR(MATCH(A67+1,'Outbreak dataset'!A:A,0)),"",A67+1)</f>
        <v>57</v>
      </c>
      <c r="B68" s="81" t="str">
        <f>IF(VLOOKUP($A68,'Outbreak dataset'!$A:$Q,6)&gt;24*(2-1),IF(VLOOKUP($A68,'Outbreak dataset'!$A:$Q,6)&lt;24*(2),VLOOKUP($A68,'Outbreak dataset'!$A:$Q,14),"NA"),"NA")</f>
        <v>NA</v>
      </c>
      <c r="C68" s="81" t="str">
        <f>IF(VLOOKUP($A68,'Outbreak dataset'!$A:$Q,6)&gt;24*(3-1),IF(VLOOKUP($A68,'Outbreak dataset'!$A:$Q,6)&lt;24*(3),VLOOKUP($A68,'Outbreak dataset'!$A:$Q,14),"NA"),"NA")</f>
        <v>NA</v>
      </c>
      <c r="D68" s="81" t="str">
        <f>IF(VLOOKUP($A68,'Outbreak dataset'!$A:$Q,6)&gt;24*(4-1),IF(VLOOKUP($A68,'Outbreak dataset'!$A:$Q,6)&lt;24*(4),VLOOKUP($A68,'Outbreak dataset'!$A:$Q,14),"NA"),"NA")</f>
        <v>NA</v>
      </c>
      <c r="E68" s="81" t="str">
        <f>IF(VLOOKUP($A68,'Outbreak dataset'!$A:$Q,6)&gt;24*(5-1),IF(VLOOKUP($A68,'Outbreak dataset'!$A:$Q,6)&lt;24*(5),VLOOKUP($A68,'Outbreak dataset'!$A:$Q,14),"NA"),"NA")</f>
        <v>NA</v>
      </c>
    </row>
    <row r="69" spans="1:5">
      <c r="A69" s="81">
        <f>IF(ISERROR(MATCH(A68+1,'Outbreak dataset'!A:A,0)),"",A68+1)</f>
        <v>58</v>
      </c>
      <c r="B69" s="81" t="str">
        <f>IF(VLOOKUP($A69,'Outbreak dataset'!$A:$Q,6)&gt;24*(2-1),IF(VLOOKUP($A69,'Outbreak dataset'!$A:$Q,6)&lt;24*(2),VLOOKUP($A69,'Outbreak dataset'!$A:$Q,14),"NA"),"NA")</f>
        <v>NA</v>
      </c>
      <c r="C69" s="81" t="str">
        <f>IF(VLOOKUP($A69,'Outbreak dataset'!$A:$Q,6)&gt;24*(3-1),IF(VLOOKUP($A69,'Outbreak dataset'!$A:$Q,6)&lt;24*(3),VLOOKUP($A69,'Outbreak dataset'!$A:$Q,14),"NA"),"NA")</f>
        <v>NA</v>
      </c>
      <c r="D69" s="81" t="str">
        <f>IF(VLOOKUP($A69,'Outbreak dataset'!$A:$Q,6)&gt;24*(4-1),IF(VLOOKUP($A69,'Outbreak dataset'!$A:$Q,6)&lt;24*(4),VLOOKUP($A69,'Outbreak dataset'!$A:$Q,14),"NA"),"NA")</f>
        <v>NA</v>
      </c>
      <c r="E69" s="81" t="str">
        <f>IF(VLOOKUP($A69,'Outbreak dataset'!$A:$Q,6)&gt;24*(5-1),IF(VLOOKUP($A69,'Outbreak dataset'!$A:$Q,6)&lt;24*(5),VLOOKUP($A69,'Outbreak dataset'!$A:$Q,14),"NA"),"NA")</f>
        <v>NA</v>
      </c>
    </row>
    <row r="70" spans="1:5">
      <c r="A70" s="81">
        <f>IF(ISERROR(MATCH(A69+1,'Outbreak dataset'!A:A,0)),"",A69+1)</f>
        <v>59</v>
      </c>
      <c r="B70" s="81" t="str">
        <f>IF(VLOOKUP($A70,'Outbreak dataset'!$A:$Q,6)&gt;24*(2-1),IF(VLOOKUP($A70,'Outbreak dataset'!$A:$Q,6)&lt;24*(2),VLOOKUP($A70,'Outbreak dataset'!$A:$Q,14),"NA"),"NA")</f>
        <v>NA</v>
      </c>
      <c r="C70" s="81" t="str">
        <f>IF(VLOOKUP($A70,'Outbreak dataset'!$A:$Q,6)&gt;24*(3-1),IF(VLOOKUP($A70,'Outbreak dataset'!$A:$Q,6)&lt;24*(3),VLOOKUP($A70,'Outbreak dataset'!$A:$Q,14),"NA"),"NA")</f>
        <v>NA</v>
      </c>
      <c r="D70" s="81" t="str">
        <f>IF(VLOOKUP($A70,'Outbreak dataset'!$A:$Q,6)&gt;24*(4-1),IF(VLOOKUP($A70,'Outbreak dataset'!$A:$Q,6)&lt;24*(4),VLOOKUP($A70,'Outbreak dataset'!$A:$Q,14),"NA"),"NA")</f>
        <v>NA</v>
      </c>
      <c r="E70" s="81" t="str">
        <f>IF(VLOOKUP($A70,'Outbreak dataset'!$A:$Q,6)&gt;24*(5-1),IF(VLOOKUP($A70,'Outbreak dataset'!$A:$Q,6)&lt;24*(5),VLOOKUP($A70,'Outbreak dataset'!$A:$Q,14),"NA"),"NA")</f>
        <v>NA</v>
      </c>
    </row>
    <row r="71" spans="1:5">
      <c r="A71" s="81">
        <f>IF(ISERROR(MATCH(A70+1,'Outbreak dataset'!A:A,0)),"",A70+1)</f>
        <v>60</v>
      </c>
      <c r="B71" s="81" t="str">
        <f>IF(VLOOKUP($A71,'Outbreak dataset'!$A:$Q,6)&gt;24*(2-1),IF(VLOOKUP($A71,'Outbreak dataset'!$A:$Q,6)&lt;24*(2),VLOOKUP($A71,'Outbreak dataset'!$A:$Q,14),"NA"),"NA")</f>
        <v>NA</v>
      </c>
      <c r="C71" s="81" t="str">
        <f>IF(VLOOKUP($A71,'Outbreak dataset'!$A:$Q,6)&gt;24*(3-1),IF(VLOOKUP($A71,'Outbreak dataset'!$A:$Q,6)&lt;24*(3),VLOOKUP($A71,'Outbreak dataset'!$A:$Q,14),"NA"),"NA")</f>
        <v>NA</v>
      </c>
      <c r="D71" s="81" t="str">
        <f>IF(VLOOKUP($A71,'Outbreak dataset'!$A:$Q,6)&gt;24*(4-1),IF(VLOOKUP($A71,'Outbreak dataset'!$A:$Q,6)&lt;24*(4),VLOOKUP($A71,'Outbreak dataset'!$A:$Q,14),"NA"),"NA")</f>
        <v>NA</v>
      </c>
      <c r="E71" s="81" t="str">
        <f>IF(VLOOKUP($A71,'Outbreak dataset'!$A:$Q,6)&gt;24*(5-1),IF(VLOOKUP($A71,'Outbreak dataset'!$A:$Q,6)&lt;24*(5),VLOOKUP($A71,'Outbreak dataset'!$A:$Q,14),"NA"),"NA")</f>
        <v>NA</v>
      </c>
    </row>
    <row r="72" spans="1:5">
      <c r="A72" s="81" t="str">
        <f>IF(ISERROR(MATCH(A71+1,'Outbreak dataset'!A:A,0)),"",A71+1)</f>
        <v/>
      </c>
      <c r="B72" s="81"/>
      <c r="C72" s="81"/>
      <c r="D72" s="81"/>
      <c r="E72" s="81"/>
    </row>
    <row r="73" spans="1:5">
      <c r="A73" s="81" t="str">
        <f>IF(ISERROR(MATCH(A72+1,'Outbreak dataset'!A:A,0)),"",A72+1)</f>
        <v/>
      </c>
      <c r="B73" s="81"/>
      <c r="C73" s="81"/>
      <c r="D73" s="81"/>
      <c r="E73" s="81"/>
    </row>
    <row r="74" spans="1:5">
      <c r="A74" s="81" t="str">
        <f>IF(ISERROR(MATCH(A73+1,'Outbreak dataset'!A:A,0)),"",A73+1)</f>
        <v/>
      </c>
      <c r="B74" s="81"/>
      <c r="C74" s="81"/>
      <c r="D74" s="81"/>
      <c r="E74" s="81"/>
    </row>
    <row r="75" spans="1:5">
      <c r="A75" s="81" t="str">
        <f>IF(ISERROR(MATCH(A74+1,'Outbreak dataset'!A:A,0)),"",A74+1)</f>
        <v/>
      </c>
      <c r="B75" s="81"/>
      <c r="C75" s="81"/>
      <c r="D75" s="81"/>
      <c r="E75" s="81"/>
    </row>
    <row r="76" spans="1:5">
      <c r="A76" s="81" t="str">
        <f>IF(ISERROR(MATCH(A75+1,'Outbreak dataset'!A:A,0)),"",A75+1)</f>
        <v/>
      </c>
      <c r="B76" s="81"/>
      <c r="C76" s="81"/>
      <c r="D76" s="81"/>
      <c r="E76" s="81"/>
    </row>
    <row r="77" spans="1:5">
      <c r="A77" s="81" t="str">
        <f>IF(ISERROR(MATCH(A76+1,'Outbreak dataset'!A:A,0)),"",A76+1)</f>
        <v/>
      </c>
      <c r="B77" s="81"/>
      <c r="C77" s="81"/>
      <c r="D77" s="81"/>
      <c r="E77" s="81"/>
    </row>
    <row r="78" spans="1:5">
      <c r="A78" s="81" t="str">
        <f>IF(ISERROR(MATCH(A77+1,'Outbreak dataset'!A:A,0)),"",A77+1)</f>
        <v/>
      </c>
      <c r="B78" s="81"/>
      <c r="C78" s="81"/>
      <c r="D78" s="81"/>
      <c r="E78" s="81"/>
    </row>
    <row r="79" spans="1:5">
      <c r="A79" s="81" t="str">
        <f>IF(ISERROR(MATCH(A78+1,'Outbreak dataset'!A:A,0)),"",A78+1)</f>
        <v/>
      </c>
      <c r="B79" s="81"/>
      <c r="C79" s="81"/>
      <c r="D79" s="81"/>
      <c r="E79" s="81"/>
    </row>
    <row r="80" spans="1:5">
      <c r="A80" s="81" t="str">
        <f>IF(ISERROR(MATCH(A79+1,'Outbreak dataset'!A:A,0)),"",A79+1)</f>
        <v/>
      </c>
      <c r="B80" s="81"/>
      <c r="C80" s="81"/>
      <c r="D80" s="81"/>
      <c r="E80" s="81"/>
    </row>
    <row r="81" spans="1:5">
      <c r="A81" s="81" t="str">
        <f>IF(ISERROR(MATCH(A80+1,'Outbreak dataset'!A:A,0)),"",A80+1)</f>
        <v/>
      </c>
      <c r="B81" s="81"/>
      <c r="C81" s="81"/>
      <c r="D81" s="81"/>
      <c r="E81" s="81"/>
    </row>
    <row r="82" spans="1:5">
      <c r="A82" s="81" t="str">
        <f>IF(ISERROR(MATCH(A81+1,'Outbreak dataset'!A:A,0)),"",A81+1)</f>
        <v/>
      </c>
      <c r="B82" s="81"/>
      <c r="C82" s="81"/>
      <c r="D82" s="81"/>
      <c r="E82" s="81"/>
    </row>
    <row r="83" spans="1:5">
      <c r="A83" s="81" t="str">
        <f>IF(ISERROR(MATCH(A82+1,'Outbreak dataset'!A:A,0)),"",A82+1)</f>
        <v/>
      </c>
      <c r="B83" s="81"/>
      <c r="C83" s="81"/>
      <c r="D83" s="81"/>
      <c r="E83" s="81"/>
    </row>
    <row r="84" spans="1:5">
      <c r="A84" s="81" t="str">
        <f>IF(ISERROR(MATCH(A83+1,'Outbreak dataset'!A:A,0)),"",A83+1)</f>
        <v/>
      </c>
      <c r="B84" s="81"/>
      <c r="C84" s="81"/>
      <c r="D84" s="81"/>
      <c r="E84" s="81"/>
    </row>
    <row r="85" spans="1:5">
      <c r="A85" s="81" t="str">
        <f>IF(ISERROR(MATCH(A84+1,'Outbreak dataset'!A:A,0)),"",A84+1)</f>
        <v/>
      </c>
      <c r="B85" s="81"/>
      <c r="C85" s="81"/>
      <c r="D85" s="81"/>
      <c r="E85" s="81"/>
    </row>
    <row r="86" spans="1:5">
      <c r="A86" s="81" t="str">
        <f>IF(ISERROR(MATCH(A85+1,'Outbreak dataset'!A:A,0)),"",A85+1)</f>
        <v/>
      </c>
      <c r="B86" s="81"/>
      <c r="C86" s="81"/>
      <c r="D86" s="81"/>
      <c r="E86" s="81"/>
    </row>
    <row r="87" spans="1:5">
      <c r="A87" s="81" t="str">
        <f>IF(ISERROR(MATCH(A86+1,'Outbreak dataset'!A:A,0)),"",A86+1)</f>
        <v/>
      </c>
      <c r="B87" s="81"/>
      <c r="C87" s="81"/>
      <c r="D87" s="81"/>
      <c r="E87" s="81"/>
    </row>
    <row r="88" spans="1:5">
      <c r="A88" s="81" t="str">
        <f>IF(ISERROR(MATCH(A87+1,'Outbreak dataset'!A:A,0)),"",A87+1)</f>
        <v/>
      </c>
      <c r="B88" s="81"/>
      <c r="C88" s="81"/>
      <c r="D88" s="81"/>
      <c r="E88" s="81"/>
    </row>
    <row r="89" spans="1:5">
      <c r="A89" s="81" t="str">
        <f>IF(ISERROR(MATCH(A88+1,'Outbreak dataset'!A:A,0)),"",A88+1)</f>
        <v/>
      </c>
      <c r="B89" s="81"/>
      <c r="C89" s="81"/>
      <c r="D89" s="81"/>
      <c r="E89" s="81"/>
    </row>
    <row r="90" spans="1:5">
      <c r="A90" s="81" t="str">
        <f>IF(ISERROR(MATCH(A89+1,'Outbreak dataset'!A:A,0)),"",A89+1)</f>
        <v/>
      </c>
      <c r="B90" s="81"/>
      <c r="C90" s="81"/>
      <c r="D90" s="81"/>
      <c r="E90" s="81"/>
    </row>
    <row r="91" spans="1:5">
      <c r="A91" s="81" t="str">
        <f>IF(ISERROR(MATCH(A90+1,'Outbreak dataset'!A:A,0)),"",A90+1)</f>
        <v/>
      </c>
      <c r="B91" s="81"/>
      <c r="C91" s="81"/>
      <c r="D91" s="81"/>
      <c r="E91" s="81"/>
    </row>
    <row r="92" spans="1:5">
      <c r="A92" s="81" t="str">
        <f>IF(ISERROR(MATCH(A91+1,'Outbreak dataset'!A:A,0)),"",A91+1)</f>
        <v/>
      </c>
      <c r="B92" s="81"/>
      <c r="C92" s="81"/>
      <c r="D92" s="81"/>
      <c r="E92" s="81"/>
    </row>
    <row r="93" spans="1:5">
      <c r="A93" s="81" t="str">
        <f>IF(ISERROR(MATCH(A92+1,'Outbreak dataset'!A:A,0)),"",A92+1)</f>
        <v/>
      </c>
      <c r="B93" s="81"/>
      <c r="C93" s="81"/>
      <c r="D93" s="81"/>
      <c r="E93" s="81"/>
    </row>
    <row r="94" spans="1:5">
      <c r="A94" s="81" t="str">
        <f>IF(ISERROR(MATCH(A93+1,'Outbreak dataset'!A:A,0)),"",A93+1)</f>
        <v/>
      </c>
      <c r="B94" s="81"/>
      <c r="C94" s="81"/>
      <c r="D94" s="81"/>
      <c r="E94" s="81"/>
    </row>
    <row r="95" spans="1:5">
      <c r="A95" s="81" t="str">
        <f>IF(ISERROR(MATCH(A94+1,'Outbreak dataset'!A:A,0)),"",A94+1)</f>
        <v/>
      </c>
      <c r="B95" s="81"/>
      <c r="C95" s="81"/>
      <c r="D95" s="81"/>
      <c r="E95" s="81"/>
    </row>
    <row r="96" spans="1:5">
      <c r="A96" s="81"/>
      <c r="B96" s="81"/>
      <c r="C96" s="81"/>
      <c r="D96" s="81"/>
      <c r="E96" s="8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C5" sqref="C5"/>
    </sheetView>
  </sheetViews>
  <sheetFormatPr defaultColWidth="8.875" defaultRowHeight="15.75"/>
  <cols>
    <col min="2" max="2" width="22.125" customWidth="1"/>
    <col min="3" max="3" width="13" customWidth="1"/>
    <col min="4" max="4" width="20" bestFit="1" customWidth="1"/>
  </cols>
  <sheetData>
    <row r="1" spans="2:4">
      <c r="B1" s="33"/>
      <c r="C1" s="37"/>
      <c r="D1" s="37"/>
    </row>
    <row r="2" spans="2:4">
      <c r="C2" s="33" t="s">
        <v>27</v>
      </c>
      <c r="D2" s="33" t="s">
        <v>57</v>
      </c>
    </row>
    <row r="3" spans="2:4">
      <c r="B3" s="33" t="s">
        <v>58</v>
      </c>
      <c r="C3" s="60">
        <f>COUNT('Outbreak dataset'!R:R)-COUNTIFS('Outbreak dataset'!B:B,"Seed")</f>
        <v>57</v>
      </c>
      <c r="D3" t="s">
        <v>59</v>
      </c>
    </row>
    <row r="4" spans="2:4">
      <c r="B4" s="33" t="s">
        <v>60</v>
      </c>
      <c r="C4" s="60">
        <f>SUMIFS('Outbreak dataset'!R:R,'Outbreak dataset'!B:B,"&lt;&gt;Seed")</f>
        <v>15</v>
      </c>
      <c r="D4" s="35">
        <f>C4/C3</f>
        <v>0.26315789473684209</v>
      </c>
    </row>
    <row r="5" spans="2:4">
      <c r="B5" s="33" t="s">
        <v>61</v>
      </c>
      <c r="C5" s="60">
        <f>SUMIFS('Outbreak dataset'!S:S,'Outbreak dataset'!B:B,"&lt;&gt;Seed")</f>
        <v>7</v>
      </c>
      <c r="D5" s="35">
        <f>C5/C3</f>
        <v>0.12280701754385964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>
      <selection activeCell="I33" sqref="I33:J33"/>
    </sheetView>
  </sheetViews>
  <sheetFormatPr defaultColWidth="8.875" defaultRowHeight="15.75"/>
  <cols>
    <col min="2" max="2" width="8.125" bestFit="1" customWidth="1"/>
    <col min="3" max="3" width="11.5" customWidth="1"/>
    <col min="5" max="5" width="10.875" customWidth="1"/>
  </cols>
  <sheetData>
    <row r="2" spans="2:10">
      <c r="B2" s="33" t="s">
        <v>62</v>
      </c>
      <c r="C2" s="33" t="s">
        <v>63</v>
      </c>
      <c r="D2" s="33"/>
      <c r="E2" s="33" t="s">
        <v>64</v>
      </c>
      <c r="F2" s="33" t="s">
        <v>65</v>
      </c>
      <c r="I2" s="33" t="s">
        <v>66</v>
      </c>
      <c r="J2" s="35">
        <f>MAX('Outbreak dataset'!T:T)</f>
        <v>68</v>
      </c>
    </row>
    <row r="3" spans="2:10">
      <c r="B3">
        <v>0</v>
      </c>
      <c r="C3">
        <f>COUNTIF('Outbreak dataset'!T:T,"&lt;"&amp;B3)</f>
        <v>0</v>
      </c>
      <c r="I3" s="33" t="s">
        <v>67</v>
      </c>
      <c r="J3" s="35">
        <f>MIN('Outbreak dataset'!T:T)</f>
        <v>0.33333333333333215</v>
      </c>
    </row>
    <row r="4" spans="2:10">
      <c r="B4">
        <v>1</v>
      </c>
      <c r="C4">
        <f>COUNTIF('Outbreak dataset'!T:T,"&lt;"&amp;B4)</f>
        <v>1</v>
      </c>
      <c r="E4">
        <v>1</v>
      </c>
      <c r="F4">
        <f>C4-C3</f>
        <v>1</v>
      </c>
      <c r="I4" s="33" t="s">
        <v>68</v>
      </c>
      <c r="J4" s="35">
        <f>AVERAGE('Outbreak dataset'!T:T)</f>
        <v>22.128787878787875</v>
      </c>
    </row>
    <row r="5" spans="2:10">
      <c r="B5">
        <v>2</v>
      </c>
      <c r="C5">
        <f>COUNTIF('Outbreak dataset'!T:T,"&lt;"&amp;B5)</f>
        <v>2</v>
      </c>
      <c r="E5">
        <v>2</v>
      </c>
      <c r="F5">
        <f>C5-C4</f>
        <v>1</v>
      </c>
    </row>
    <row r="6" spans="2:10">
      <c r="B6">
        <v>3</v>
      </c>
      <c r="C6">
        <f>COUNTIF('Outbreak dataset'!T:T,"&lt;"&amp;B6)</f>
        <v>3</v>
      </c>
      <c r="E6">
        <v>3</v>
      </c>
      <c r="F6">
        <f t="shared" ref="F6:F23" si="0">C6-C5</f>
        <v>1</v>
      </c>
    </row>
    <row r="7" spans="2:10">
      <c r="B7">
        <v>4</v>
      </c>
      <c r="C7">
        <f>COUNTIF('Outbreak dataset'!T:T,"&lt;"&amp;B7)</f>
        <v>4</v>
      </c>
      <c r="E7">
        <v>4</v>
      </c>
      <c r="F7">
        <f t="shared" si="0"/>
        <v>1</v>
      </c>
    </row>
    <row r="8" spans="2:10">
      <c r="B8">
        <v>5</v>
      </c>
      <c r="C8">
        <f>COUNTIF('Outbreak dataset'!T:T,"&lt;"&amp;B8)</f>
        <v>4</v>
      </c>
      <c r="E8">
        <v>5</v>
      </c>
      <c r="F8">
        <f t="shared" si="0"/>
        <v>0</v>
      </c>
    </row>
    <row r="9" spans="2:10">
      <c r="B9">
        <v>10</v>
      </c>
      <c r="C9">
        <f>COUNTIF('Outbreak dataset'!T:T,"&lt;"&amp;B9)</f>
        <v>4</v>
      </c>
      <c r="E9">
        <v>10</v>
      </c>
      <c r="F9">
        <f t="shared" si="0"/>
        <v>0</v>
      </c>
    </row>
    <row r="10" spans="2:10">
      <c r="B10">
        <v>15</v>
      </c>
      <c r="C10">
        <f>COUNTIF('Outbreak dataset'!T:T,"&lt;"&amp;B10)</f>
        <v>4</v>
      </c>
      <c r="E10">
        <v>15</v>
      </c>
      <c r="F10">
        <f t="shared" si="0"/>
        <v>0</v>
      </c>
    </row>
    <row r="11" spans="2:10">
      <c r="B11">
        <v>20</v>
      </c>
      <c r="C11">
        <f>COUNTIF('Outbreak dataset'!T:T,"&lt;"&amp;B11)</f>
        <v>5</v>
      </c>
      <c r="E11">
        <v>20</v>
      </c>
      <c r="F11">
        <f t="shared" si="0"/>
        <v>1</v>
      </c>
    </row>
    <row r="12" spans="2:10">
      <c r="B12">
        <v>25</v>
      </c>
      <c r="C12">
        <f>COUNTIF('Outbreak dataset'!T:T,"&lt;"&amp;B12)</f>
        <v>6</v>
      </c>
      <c r="E12">
        <v>25</v>
      </c>
      <c r="F12">
        <f t="shared" si="0"/>
        <v>1</v>
      </c>
    </row>
    <row r="13" spans="2:10">
      <c r="B13">
        <v>30</v>
      </c>
      <c r="C13">
        <f>COUNTIF('Outbreak dataset'!T:T,"&lt;"&amp;B13)</f>
        <v>9</v>
      </c>
      <c r="E13">
        <v>30</v>
      </c>
      <c r="F13">
        <f t="shared" si="0"/>
        <v>3</v>
      </c>
    </row>
    <row r="14" spans="2:10">
      <c r="B14">
        <v>35</v>
      </c>
      <c r="C14">
        <f>COUNTIF('Outbreak dataset'!T:T,"&lt;"&amp;B14)</f>
        <v>9</v>
      </c>
      <c r="E14">
        <v>35</v>
      </c>
      <c r="F14">
        <f t="shared" si="0"/>
        <v>0</v>
      </c>
    </row>
    <row r="15" spans="2:10">
      <c r="B15">
        <v>40</v>
      </c>
      <c r="C15">
        <f>COUNTIF('Outbreak dataset'!T:T,"&lt;"&amp;B15)</f>
        <v>9</v>
      </c>
      <c r="E15">
        <v>40</v>
      </c>
      <c r="F15">
        <f t="shared" si="0"/>
        <v>0</v>
      </c>
    </row>
    <row r="16" spans="2:10">
      <c r="B16">
        <v>45</v>
      </c>
      <c r="C16">
        <f>COUNTIF('Outbreak dataset'!T:T,"&lt;"&amp;B16)</f>
        <v>9</v>
      </c>
      <c r="E16">
        <v>45</v>
      </c>
      <c r="F16">
        <f>C16-C15</f>
        <v>0</v>
      </c>
    </row>
    <row r="17" spans="2:6">
      <c r="B17">
        <v>50</v>
      </c>
      <c r="C17">
        <f>COUNTIF('Outbreak dataset'!T:T,"&lt;"&amp;B17)</f>
        <v>10</v>
      </c>
      <c r="E17">
        <v>50</v>
      </c>
      <c r="F17">
        <f t="shared" si="0"/>
        <v>1</v>
      </c>
    </row>
    <row r="18" spans="2:6">
      <c r="B18">
        <v>55</v>
      </c>
      <c r="C18">
        <f>COUNTIF('Outbreak dataset'!T:T,"&lt;"&amp;B18)</f>
        <v>10</v>
      </c>
      <c r="E18">
        <v>55</v>
      </c>
      <c r="F18">
        <f t="shared" si="0"/>
        <v>0</v>
      </c>
    </row>
    <row r="19" spans="2:6">
      <c r="B19">
        <v>60</v>
      </c>
      <c r="C19">
        <f>COUNTIF('Outbreak dataset'!T:T,"&lt;"&amp;B19)</f>
        <v>10</v>
      </c>
      <c r="E19">
        <v>60</v>
      </c>
      <c r="F19">
        <f t="shared" si="0"/>
        <v>0</v>
      </c>
    </row>
    <row r="20" spans="2:6">
      <c r="B20">
        <v>65</v>
      </c>
      <c r="C20">
        <f>COUNTIF('Outbreak dataset'!T:T,"&lt;"&amp;B20)</f>
        <v>10</v>
      </c>
      <c r="E20">
        <v>65</v>
      </c>
      <c r="F20">
        <f t="shared" si="0"/>
        <v>0</v>
      </c>
    </row>
    <row r="21" spans="2:6">
      <c r="B21">
        <v>70</v>
      </c>
      <c r="C21">
        <f>COUNTIF('Outbreak dataset'!T:T,"&lt;"&amp;B21)</f>
        <v>11</v>
      </c>
      <c r="E21">
        <v>70</v>
      </c>
      <c r="F21">
        <f t="shared" si="0"/>
        <v>1</v>
      </c>
    </row>
    <row r="22" spans="2:6">
      <c r="B22">
        <v>75</v>
      </c>
      <c r="C22">
        <f>COUNTIF('Outbreak dataset'!T:T,"&lt;"&amp;B22)</f>
        <v>11</v>
      </c>
      <c r="E22">
        <v>75</v>
      </c>
      <c r="F22">
        <f t="shared" si="0"/>
        <v>0</v>
      </c>
    </row>
    <row r="23" spans="2:6">
      <c r="B23">
        <v>80</v>
      </c>
      <c r="C23">
        <f>COUNTIF('Outbreak dataset'!T:T,"&lt;"&amp;B23)</f>
        <v>11</v>
      </c>
      <c r="E23">
        <v>80</v>
      </c>
      <c r="F23">
        <f t="shared" si="0"/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>
      <selection activeCell="J3" sqref="J3"/>
    </sheetView>
  </sheetViews>
  <sheetFormatPr defaultColWidth="8.875" defaultRowHeight="15.75"/>
  <cols>
    <col min="3" max="3" width="11.625" customWidth="1"/>
    <col min="5" max="5" width="11.625" customWidth="1"/>
  </cols>
  <sheetData>
    <row r="2" spans="2:10">
      <c r="B2" s="33" t="s">
        <v>62</v>
      </c>
      <c r="C2" s="33" t="s">
        <v>63</v>
      </c>
      <c r="D2" s="33"/>
      <c r="E2" s="33" t="s">
        <v>64</v>
      </c>
      <c r="F2" s="33" t="s">
        <v>65</v>
      </c>
      <c r="I2" s="33" t="s">
        <v>66</v>
      </c>
      <c r="J2" s="35">
        <f>MAX('Outbreak dataset'!U:U)</f>
        <v>21.833333333333336</v>
      </c>
    </row>
    <row r="3" spans="2:10">
      <c r="B3">
        <v>0</v>
      </c>
      <c r="C3">
        <f>COUNTIF('Outbreak dataset'!U:U,"&lt;"&amp;B3)</f>
        <v>0</v>
      </c>
      <c r="I3" s="33" t="s">
        <v>67</v>
      </c>
      <c r="J3" s="35">
        <f>MIN('Outbreak dataset'!U:U)</f>
        <v>0.68333333333333179</v>
      </c>
    </row>
    <row r="4" spans="2:10">
      <c r="B4">
        <v>1</v>
      </c>
      <c r="C4">
        <f>COUNTIF('Outbreak dataset'!U:U,"&lt;"&amp;B4)</f>
        <v>2</v>
      </c>
      <c r="E4">
        <v>1</v>
      </c>
      <c r="F4">
        <f>C4-C3</f>
        <v>2</v>
      </c>
      <c r="I4" s="33" t="s">
        <v>68</v>
      </c>
      <c r="J4" s="35">
        <f>AVERAGE('Outbreak dataset'!U:U)</f>
        <v>7.326666666666668</v>
      </c>
    </row>
    <row r="5" spans="2:10">
      <c r="B5">
        <v>2</v>
      </c>
      <c r="C5">
        <f>COUNTIF('Outbreak dataset'!U:U,"&lt;"&amp;B5)</f>
        <v>4</v>
      </c>
      <c r="E5">
        <v>2</v>
      </c>
      <c r="F5">
        <f>C5-C4</f>
        <v>2</v>
      </c>
    </row>
    <row r="6" spans="2:10">
      <c r="B6">
        <v>3</v>
      </c>
      <c r="C6">
        <f>COUNTIF('Outbreak dataset'!U:U,"&lt;"&amp;B6)</f>
        <v>4</v>
      </c>
      <c r="E6">
        <v>3</v>
      </c>
      <c r="F6">
        <f t="shared" ref="F6:F13" si="0">C6-C5</f>
        <v>0</v>
      </c>
    </row>
    <row r="7" spans="2:10">
      <c r="B7">
        <v>4</v>
      </c>
      <c r="C7">
        <f>COUNTIF('Outbreak dataset'!U:U,"&lt;"&amp;B7)</f>
        <v>5</v>
      </c>
      <c r="E7">
        <v>4</v>
      </c>
      <c r="F7">
        <f t="shared" si="0"/>
        <v>1</v>
      </c>
    </row>
    <row r="8" spans="2:10">
      <c r="B8">
        <v>5</v>
      </c>
      <c r="C8">
        <f>COUNTIF('Outbreak dataset'!U:U,"&lt;"&amp;B8)</f>
        <v>6</v>
      </c>
      <c r="E8">
        <v>5</v>
      </c>
      <c r="F8">
        <f t="shared" si="0"/>
        <v>1</v>
      </c>
    </row>
    <row r="9" spans="2:10">
      <c r="B9">
        <v>10</v>
      </c>
      <c r="C9">
        <f>COUNTIF('Outbreak dataset'!U:U,"&lt;"&amp;B9)</f>
        <v>7</v>
      </c>
      <c r="E9">
        <v>10</v>
      </c>
      <c r="F9">
        <f t="shared" si="0"/>
        <v>1</v>
      </c>
    </row>
    <row r="10" spans="2:10">
      <c r="B10">
        <v>15</v>
      </c>
      <c r="C10">
        <f>COUNTIF('Outbreak dataset'!U:U,"&lt;"&amp;B10)</f>
        <v>7</v>
      </c>
      <c r="E10">
        <v>15</v>
      </c>
      <c r="F10">
        <f t="shared" si="0"/>
        <v>0</v>
      </c>
    </row>
    <row r="11" spans="2:10">
      <c r="B11">
        <v>20</v>
      </c>
      <c r="C11">
        <f>COUNTIF('Outbreak dataset'!U:U,"&lt;"&amp;B11)</f>
        <v>9</v>
      </c>
      <c r="E11">
        <v>20</v>
      </c>
      <c r="F11">
        <f t="shared" si="0"/>
        <v>2</v>
      </c>
    </row>
    <row r="12" spans="2:10">
      <c r="B12">
        <v>25</v>
      </c>
      <c r="C12">
        <f>COUNTIF('Outbreak dataset'!U:U,"&lt;"&amp;B12)</f>
        <v>10</v>
      </c>
      <c r="E12">
        <v>25</v>
      </c>
      <c r="F12">
        <f t="shared" si="0"/>
        <v>1</v>
      </c>
    </row>
    <row r="13" spans="2:10">
      <c r="B13">
        <v>30</v>
      </c>
      <c r="C13">
        <f>COUNTIF('Outbreak dataset'!U:U,"&lt;"&amp;B13)</f>
        <v>10</v>
      </c>
      <c r="E13">
        <v>30</v>
      </c>
      <c r="F13">
        <f t="shared" si="0"/>
        <v>0</v>
      </c>
    </row>
    <row r="14" spans="2:10">
      <c r="B14">
        <v>35</v>
      </c>
      <c r="C14">
        <f>COUNTIF('Outbreak dataset'!U:U,"&lt;"&amp;B14)</f>
        <v>10</v>
      </c>
      <c r="E14">
        <v>35</v>
      </c>
      <c r="F14">
        <f>C14-C13</f>
        <v>0</v>
      </c>
    </row>
    <row r="16" spans="2:10">
      <c r="E16" s="36"/>
    </row>
    <row r="17" spans="3:5">
      <c r="E17" s="36"/>
    </row>
    <row r="21" spans="3:5">
      <c r="C21" s="35"/>
    </row>
    <row r="29" spans="3:5">
      <c r="C29" s="3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workbookViewId="0">
      <selection activeCell="J37" sqref="J37"/>
    </sheetView>
  </sheetViews>
  <sheetFormatPr defaultColWidth="8.875" defaultRowHeight="15.75"/>
  <cols>
    <col min="3" max="3" width="10.875" customWidth="1"/>
    <col min="5" max="5" width="10.625" customWidth="1"/>
  </cols>
  <sheetData>
    <row r="2" spans="2:10">
      <c r="B2" s="33" t="s">
        <v>62</v>
      </c>
      <c r="C2" s="33" t="s">
        <v>63</v>
      </c>
      <c r="D2" s="33"/>
      <c r="E2" s="33" t="s">
        <v>64</v>
      </c>
      <c r="F2" s="33" t="s">
        <v>65</v>
      </c>
      <c r="I2" s="33" t="s">
        <v>66</v>
      </c>
      <c r="J2" s="35">
        <f>MAX('Outbreak dataset'!V:V)</f>
        <v>89.5</v>
      </c>
    </row>
    <row r="3" spans="2:10">
      <c r="B3">
        <v>0</v>
      </c>
      <c r="C3">
        <f>COUNTIF('Outbreak dataset'!V:V,"&lt;"&amp;B3)</f>
        <v>0</v>
      </c>
      <c r="I3" s="33" t="s">
        <v>67</v>
      </c>
      <c r="J3" s="35">
        <f>MIN('Outbreak dataset'!V:V)</f>
        <v>0</v>
      </c>
    </row>
    <row r="4" spans="2:10">
      <c r="B4">
        <v>1</v>
      </c>
      <c r="C4">
        <f>COUNTIF('Outbreak dataset'!V:V,"&lt;"&amp;B4)</f>
        <v>6</v>
      </c>
      <c r="E4">
        <v>1</v>
      </c>
      <c r="F4">
        <f>C4-C3</f>
        <v>6</v>
      </c>
      <c r="I4" s="33" t="s">
        <v>68</v>
      </c>
      <c r="J4" s="35">
        <f>AVERAGE('Outbreak dataset'!V:V)</f>
        <v>14.555555555555555</v>
      </c>
    </row>
    <row r="5" spans="2:10">
      <c r="B5">
        <v>2</v>
      </c>
      <c r="C5">
        <f>COUNTIF('Outbreak dataset'!V:V,"&lt;"&amp;B5)</f>
        <v>8</v>
      </c>
      <c r="E5">
        <v>2</v>
      </c>
      <c r="F5">
        <f>C5-C4</f>
        <v>2</v>
      </c>
    </row>
    <row r="6" spans="2:10">
      <c r="B6">
        <v>3</v>
      </c>
      <c r="C6">
        <f>COUNTIF('Outbreak dataset'!V:V,"&lt;"&amp;B6)</f>
        <v>9</v>
      </c>
      <c r="E6">
        <v>3</v>
      </c>
      <c r="F6">
        <f t="shared" ref="F6:F14" si="0">C6-C5</f>
        <v>1</v>
      </c>
    </row>
    <row r="7" spans="2:10">
      <c r="B7">
        <v>4</v>
      </c>
      <c r="C7">
        <f>COUNTIF('Outbreak dataset'!V:V,"&lt;"&amp;B7)</f>
        <v>10</v>
      </c>
      <c r="E7">
        <v>4</v>
      </c>
      <c r="F7">
        <f t="shared" si="0"/>
        <v>1</v>
      </c>
    </row>
    <row r="8" spans="2:10">
      <c r="B8">
        <v>5</v>
      </c>
      <c r="C8">
        <f>COUNTIF('Outbreak dataset'!V:V,"&lt;"&amp;B8)</f>
        <v>12</v>
      </c>
      <c r="E8">
        <v>5</v>
      </c>
      <c r="F8">
        <f t="shared" si="0"/>
        <v>2</v>
      </c>
    </row>
    <row r="9" spans="2:10">
      <c r="B9">
        <v>10</v>
      </c>
      <c r="C9">
        <f>COUNTIF('Outbreak dataset'!V:V,"&lt;"&amp;B9)</f>
        <v>13</v>
      </c>
      <c r="E9">
        <v>10</v>
      </c>
      <c r="F9">
        <f t="shared" si="0"/>
        <v>1</v>
      </c>
    </row>
    <row r="10" spans="2:10">
      <c r="B10">
        <v>20</v>
      </c>
      <c r="C10">
        <f>COUNTIF('Outbreak dataset'!V:V,"&lt;"&amp;B10)</f>
        <v>13</v>
      </c>
      <c r="E10">
        <v>20</v>
      </c>
      <c r="F10">
        <f t="shared" si="0"/>
        <v>0</v>
      </c>
    </row>
    <row r="11" spans="2:10">
      <c r="B11">
        <v>40</v>
      </c>
      <c r="C11">
        <f>COUNTIF('Outbreak dataset'!V:V,"&lt;"&amp;B11)</f>
        <v>16</v>
      </c>
      <c r="E11">
        <v>40</v>
      </c>
      <c r="F11">
        <f t="shared" si="0"/>
        <v>3</v>
      </c>
    </row>
    <row r="12" spans="2:10">
      <c r="B12">
        <v>60</v>
      </c>
      <c r="C12">
        <f>COUNTIF('Outbreak dataset'!V:V,"&lt;"&amp;B12)</f>
        <v>16</v>
      </c>
      <c r="E12">
        <v>60</v>
      </c>
      <c r="F12">
        <f t="shared" si="0"/>
        <v>0</v>
      </c>
    </row>
    <row r="13" spans="2:10">
      <c r="B13">
        <v>80</v>
      </c>
      <c r="C13">
        <f>COUNTIF('Outbreak dataset'!V:V,"&lt;"&amp;B13)</f>
        <v>17</v>
      </c>
      <c r="E13">
        <v>80</v>
      </c>
      <c r="F13">
        <f t="shared" si="0"/>
        <v>1</v>
      </c>
    </row>
    <row r="14" spans="2:10">
      <c r="B14">
        <v>100</v>
      </c>
      <c r="C14">
        <f>COUNTIF('Outbreak dataset'!V:V,"&lt;"&amp;B14)</f>
        <v>18</v>
      </c>
      <c r="E14">
        <v>100</v>
      </c>
      <c r="F14">
        <f t="shared" si="0"/>
        <v>1</v>
      </c>
    </row>
    <row r="15" spans="2:10">
      <c r="B15">
        <v>120</v>
      </c>
      <c r="C15">
        <f>COUNTIF('Outbreak dataset'!V:V,"&lt;"&amp;B15)</f>
        <v>18</v>
      </c>
      <c r="E15">
        <v>120</v>
      </c>
      <c r="F15">
        <f>C15-C14</f>
        <v>0</v>
      </c>
    </row>
    <row r="16" spans="2:10">
      <c r="E16" s="3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6"/>
  <sheetViews>
    <sheetView workbookViewId="0"/>
  </sheetViews>
  <sheetFormatPr defaultColWidth="8.875" defaultRowHeight="15.75"/>
  <cols>
    <col min="1" max="1" width="8.875" style="35"/>
    <col min="5" max="5" width="10.375" customWidth="1"/>
  </cols>
  <sheetData>
    <row r="2" spans="2:10">
      <c r="B2" s="33" t="s">
        <v>62</v>
      </c>
      <c r="C2" s="33" t="s">
        <v>63</v>
      </c>
      <c r="D2" s="33"/>
      <c r="E2" s="33" t="s">
        <v>64</v>
      </c>
      <c r="F2" s="33" t="s">
        <v>65</v>
      </c>
      <c r="I2" s="33" t="s">
        <v>66</v>
      </c>
      <c r="J2" s="35">
        <f>MAX('Outbreak dataset'!X:X)</f>
        <v>68</v>
      </c>
    </row>
    <row r="3" spans="2:10">
      <c r="B3">
        <v>0</v>
      </c>
      <c r="C3">
        <f>COUNTIF('Outbreak dataset'!X:X,"&lt;"&amp;B3)</f>
        <v>0</v>
      </c>
      <c r="I3" s="33" t="s">
        <v>67</v>
      </c>
      <c r="J3" s="35">
        <f>MIN('Outbreak dataset'!X:X)</f>
        <v>0.33333333333333215</v>
      </c>
    </row>
    <row r="4" spans="2:10">
      <c r="B4">
        <v>1</v>
      </c>
      <c r="C4">
        <f>COUNTIF('Outbreak dataset'!X:X,"&lt;"&amp;B4)</f>
        <v>1</v>
      </c>
      <c r="E4">
        <v>1</v>
      </c>
      <c r="F4">
        <f>C4-C3</f>
        <v>1</v>
      </c>
      <c r="I4" s="33" t="s">
        <v>68</v>
      </c>
      <c r="J4" s="35">
        <f>AVERAGE('Outbreak dataset'!X:X)</f>
        <v>21.652083333333334</v>
      </c>
    </row>
    <row r="5" spans="2:10">
      <c r="B5">
        <v>2</v>
      </c>
      <c r="C5">
        <f>COUNTIF('Outbreak dataset'!X:X,"&lt;"&amp;B5)</f>
        <v>2</v>
      </c>
      <c r="E5">
        <v>2</v>
      </c>
      <c r="F5">
        <f>C5-C4</f>
        <v>1</v>
      </c>
    </row>
    <row r="6" spans="2:10">
      <c r="B6">
        <v>3</v>
      </c>
      <c r="C6">
        <f>COUNTIF('Outbreak dataset'!X:X,"&lt;"&amp;B6)</f>
        <v>3</v>
      </c>
      <c r="E6">
        <v>3</v>
      </c>
      <c r="F6">
        <f t="shared" ref="F6:F16" si="0">C6-C5</f>
        <v>1</v>
      </c>
    </row>
    <row r="7" spans="2:10">
      <c r="B7">
        <v>4</v>
      </c>
      <c r="C7">
        <f>COUNTIF('Outbreak dataset'!X:X,"&lt;"&amp;B7)</f>
        <v>6</v>
      </c>
      <c r="E7">
        <v>4</v>
      </c>
      <c r="F7">
        <f t="shared" si="0"/>
        <v>3</v>
      </c>
    </row>
    <row r="8" spans="2:10">
      <c r="B8">
        <v>5</v>
      </c>
      <c r="C8">
        <f>COUNTIF('Outbreak dataset'!X:X,"&lt;"&amp;B8)</f>
        <v>6</v>
      </c>
      <c r="E8">
        <v>5</v>
      </c>
      <c r="F8">
        <f t="shared" si="0"/>
        <v>0</v>
      </c>
    </row>
    <row r="9" spans="2:10">
      <c r="B9">
        <v>10</v>
      </c>
      <c r="C9">
        <f>COUNTIF('Outbreak dataset'!X:X,"&lt;"&amp;B9)</f>
        <v>6</v>
      </c>
      <c r="E9">
        <v>10</v>
      </c>
      <c r="F9">
        <f t="shared" si="0"/>
        <v>0</v>
      </c>
    </row>
    <row r="10" spans="2:10">
      <c r="B10">
        <v>20</v>
      </c>
      <c r="C10">
        <f>COUNTIF('Outbreak dataset'!X:X,"&lt;"&amp;B10)</f>
        <v>8</v>
      </c>
      <c r="E10">
        <v>20</v>
      </c>
      <c r="F10">
        <f t="shared" si="0"/>
        <v>2</v>
      </c>
    </row>
    <row r="11" spans="2:10">
      <c r="B11">
        <v>30</v>
      </c>
      <c r="C11">
        <f>COUNTIF('Outbreak dataset'!X:X,"&lt;"&amp;B11)</f>
        <v>13</v>
      </c>
      <c r="E11">
        <v>30</v>
      </c>
      <c r="F11">
        <f t="shared" si="0"/>
        <v>5</v>
      </c>
    </row>
    <row r="12" spans="2:10">
      <c r="B12">
        <v>40</v>
      </c>
      <c r="C12">
        <f>COUNTIF('Outbreak dataset'!X:X,"&lt;"&amp;B12)</f>
        <v>13</v>
      </c>
      <c r="E12">
        <v>40</v>
      </c>
      <c r="F12">
        <f t="shared" si="0"/>
        <v>0</v>
      </c>
    </row>
    <row r="13" spans="2:10">
      <c r="B13">
        <v>50</v>
      </c>
      <c r="C13">
        <f>COUNTIF('Outbreak dataset'!X:X,"&lt;"&amp;B13)</f>
        <v>14</v>
      </c>
      <c r="E13">
        <v>50</v>
      </c>
      <c r="F13">
        <f t="shared" si="0"/>
        <v>1</v>
      </c>
    </row>
    <row r="14" spans="2:10">
      <c r="B14">
        <v>60</v>
      </c>
      <c r="C14">
        <f>COUNTIF('Outbreak dataset'!X:X,"&lt;"&amp;B14)</f>
        <v>15</v>
      </c>
      <c r="E14">
        <v>60</v>
      </c>
      <c r="F14">
        <f t="shared" si="0"/>
        <v>1</v>
      </c>
    </row>
    <row r="15" spans="2:10">
      <c r="B15">
        <v>70</v>
      </c>
      <c r="C15">
        <f>COUNTIF('Outbreak dataset'!X:X,"&lt;"&amp;B15)</f>
        <v>16</v>
      </c>
      <c r="E15">
        <v>70</v>
      </c>
      <c r="F15">
        <f t="shared" si="0"/>
        <v>1</v>
      </c>
    </row>
    <row r="16" spans="2:10">
      <c r="B16">
        <v>80</v>
      </c>
      <c r="C16">
        <f>COUNTIF('Outbreak dataset'!X:X,"&lt;"&amp;B16)</f>
        <v>16</v>
      </c>
      <c r="E16">
        <v>80</v>
      </c>
      <c r="F16">
        <f t="shared" si="0"/>
        <v>0</v>
      </c>
    </row>
    <row r="17" spans="2:5">
      <c r="E17" s="36"/>
    </row>
    <row r="20" spans="2:5">
      <c r="B20" s="35"/>
    </row>
    <row r="130" spans="1:1">
      <c r="A130" s="40"/>
    </row>
    <row r="131" spans="1:1">
      <c r="A131" s="40"/>
    </row>
    <row r="132" spans="1:1">
      <c r="A132" s="40"/>
    </row>
    <row r="133" spans="1:1">
      <c r="A133" s="40"/>
    </row>
    <row r="134" spans="1:1">
      <c r="A134" s="40"/>
    </row>
    <row r="135" spans="1:1">
      <c r="A135" s="40"/>
    </row>
    <row r="136" spans="1:1">
      <c r="A136" s="40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O20" sqref="O20"/>
    </sheetView>
  </sheetViews>
  <sheetFormatPr defaultColWidth="8.875" defaultRowHeight="15.75"/>
  <cols>
    <col min="1" max="1" width="14.125" customWidth="1"/>
    <col min="2" max="2" width="26.125" customWidth="1"/>
    <col min="3" max="5" width="9" customWidth="1"/>
  </cols>
  <sheetData>
    <row r="1" spans="1:10">
      <c r="A1" s="55"/>
      <c r="B1" s="57"/>
      <c r="C1" s="55"/>
      <c r="D1" s="55"/>
      <c r="E1" s="55"/>
      <c r="F1" s="55"/>
      <c r="G1" s="55"/>
      <c r="H1" s="55"/>
      <c r="I1" s="55"/>
      <c r="J1" s="55"/>
    </row>
    <row r="2" spans="1:10">
      <c r="A2" s="57" t="s">
        <v>69</v>
      </c>
      <c r="B2" s="68" t="s">
        <v>70</v>
      </c>
      <c r="C2" s="69" t="s">
        <v>41</v>
      </c>
      <c r="D2" s="69" t="s">
        <v>42</v>
      </c>
      <c r="E2" s="69" t="s">
        <v>43</v>
      </c>
      <c r="F2" s="70" t="s">
        <v>44</v>
      </c>
      <c r="G2" s="70" t="s">
        <v>45</v>
      </c>
      <c r="H2" s="71"/>
      <c r="I2" s="55"/>
      <c r="J2" s="55"/>
    </row>
    <row r="3" spans="1:10">
      <c r="A3" s="55"/>
      <c r="B3" s="72">
        <f>SUM(C3:G3)</f>
        <v>20</v>
      </c>
      <c r="C3" s="72">
        <f>COUNTIF('Outbreak dataset'!$D:$D,'Outbreak dataset'!$AB$16)</f>
        <v>8</v>
      </c>
      <c r="D3" s="72">
        <f>COUNTIF('Outbreak dataset'!$D:$D,'Outbreak dataset'!$AB$16+1)</f>
        <v>3</v>
      </c>
      <c r="E3" s="72">
        <f>COUNTIF('Outbreak dataset'!$D:$D,'Outbreak dataset'!$AB$16+2)</f>
        <v>1</v>
      </c>
      <c r="F3" s="72">
        <f>COUNTIF('Outbreak dataset'!$D:$D,'Outbreak dataset'!$AB$16+3)</f>
        <v>4</v>
      </c>
      <c r="G3" s="72">
        <f>COUNTIF('Outbreak dataset'!$D:$D,'Outbreak dataset'!$AB$16+4)</f>
        <v>4</v>
      </c>
      <c r="H3" s="71"/>
      <c r="I3" s="55"/>
      <c r="J3" s="55"/>
    </row>
    <row r="4" spans="1:10">
      <c r="A4" s="55"/>
      <c r="B4" s="71"/>
      <c r="C4" s="72"/>
      <c r="D4" s="72"/>
      <c r="E4" s="72"/>
      <c r="F4" s="73"/>
      <c r="G4" s="73"/>
      <c r="H4" s="71"/>
      <c r="I4" s="55"/>
      <c r="J4" s="55"/>
    </row>
    <row r="5" spans="1:10">
      <c r="A5" s="55"/>
      <c r="B5" s="74" t="s">
        <v>71</v>
      </c>
      <c r="C5" s="69" t="s">
        <v>41</v>
      </c>
      <c r="D5" s="69" t="s">
        <v>42</v>
      </c>
      <c r="E5" s="69" t="s">
        <v>43</v>
      </c>
      <c r="F5" s="70" t="s">
        <v>44</v>
      </c>
      <c r="G5" s="70" t="s">
        <v>45</v>
      </c>
      <c r="H5" s="71"/>
      <c r="I5" s="55"/>
      <c r="J5" s="55"/>
    </row>
    <row r="6" spans="1:10">
      <c r="A6" s="55"/>
      <c r="B6" s="72">
        <f>SUM(C6:G6)</f>
        <v>18</v>
      </c>
      <c r="C6" s="72">
        <f>COUNTIFS('Outbreak dataset'!$F:$F,"&gt;"&amp;24*0,'Outbreak dataset'!$F:$F,"&lt;"&amp;24*1,'Outbreak dataset'!$C:$C,"FALSE")</f>
        <v>8</v>
      </c>
      <c r="D6" s="72">
        <f>COUNTIFS('Outbreak dataset'!$F:$F,"&gt;"&amp;24*1,'Outbreak dataset'!$F:$F,"&lt;"&amp;24*2,'Outbreak dataset'!$C:$C,"FALSE")</f>
        <v>3</v>
      </c>
      <c r="E6" s="72">
        <f>COUNTIFS('Outbreak dataset'!$F:$F,"&gt;"&amp;24*2,'Outbreak dataset'!$F:$F,"&lt;"&amp;24*3,'Outbreak dataset'!$C:$C,"FALSE")</f>
        <v>1</v>
      </c>
      <c r="F6" s="72">
        <f>COUNTIFS('Outbreak dataset'!$F:$F,"&gt;"&amp;24*3,'Outbreak dataset'!$F:$F,"&lt;"&amp;24*4,'Outbreak dataset'!$C:$C,"FALSE")</f>
        <v>2</v>
      </c>
      <c r="G6" s="72">
        <f>COUNTIFS('Outbreak dataset'!$F:$F,"&gt;"&amp;24*4,'Outbreak dataset'!$F:$F,"&lt;"&amp;24*5,'Outbreak dataset'!$C:$C,"FALSE")</f>
        <v>4</v>
      </c>
      <c r="H6" s="71"/>
      <c r="I6" s="55"/>
      <c r="J6" s="55"/>
    </row>
    <row r="7" spans="1:10">
      <c r="A7" s="55"/>
      <c r="B7" s="71"/>
      <c r="C7" s="72"/>
      <c r="D7" s="72"/>
      <c r="E7" s="72"/>
      <c r="F7" s="73"/>
      <c r="G7" s="73"/>
      <c r="H7" s="71"/>
      <c r="I7" s="55"/>
      <c r="J7" s="55"/>
    </row>
    <row r="8" spans="1:10">
      <c r="A8" s="57" t="s">
        <v>72</v>
      </c>
      <c r="B8" s="74" t="s">
        <v>73</v>
      </c>
      <c r="C8" s="69" t="s">
        <v>41</v>
      </c>
      <c r="D8" s="69" t="s">
        <v>42</v>
      </c>
      <c r="E8" s="69" t="s">
        <v>43</v>
      </c>
      <c r="F8" s="70" t="s">
        <v>44</v>
      </c>
      <c r="G8" s="70" t="s">
        <v>45</v>
      </c>
      <c r="H8" s="71"/>
      <c r="I8" s="55"/>
      <c r="J8" s="55"/>
    </row>
    <row r="9" spans="1:10">
      <c r="A9" s="55"/>
      <c r="B9" s="75">
        <f t="shared" ref="B9:G9" si="0">B6/B3</f>
        <v>0.9</v>
      </c>
      <c r="C9" s="75">
        <f t="shared" si="0"/>
        <v>1</v>
      </c>
      <c r="D9" s="75">
        <f t="shared" si="0"/>
        <v>1</v>
      </c>
      <c r="E9" s="75">
        <f t="shared" si="0"/>
        <v>1</v>
      </c>
      <c r="F9" s="75">
        <f t="shared" si="0"/>
        <v>0.5</v>
      </c>
      <c r="G9" s="75">
        <f t="shared" si="0"/>
        <v>1</v>
      </c>
      <c r="H9" s="71"/>
      <c r="I9" s="55"/>
      <c r="J9" s="55"/>
    </row>
    <row r="10" spans="1:10">
      <c r="A10" s="55"/>
      <c r="B10" s="57"/>
      <c r="C10" s="55"/>
      <c r="D10" s="55"/>
      <c r="E10" s="55"/>
      <c r="F10" s="55"/>
      <c r="G10" s="55"/>
      <c r="H10" s="55"/>
      <c r="I10" s="55"/>
      <c r="J10" s="55"/>
    </row>
    <row r="11" spans="1:10">
      <c r="A11" s="57" t="s">
        <v>74</v>
      </c>
      <c r="B11" s="57" t="s">
        <v>75</v>
      </c>
      <c r="C11" s="55"/>
      <c r="D11" s="55"/>
      <c r="E11" s="55"/>
      <c r="F11" s="55"/>
      <c r="G11" s="55"/>
      <c r="H11" s="55"/>
      <c r="I11" s="55"/>
      <c r="J11" s="55"/>
    </row>
    <row r="12" spans="1:10">
      <c r="A12" s="55"/>
      <c r="B12" s="55"/>
      <c r="C12" s="55"/>
      <c r="D12" s="55"/>
      <c r="E12" s="55"/>
      <c r="F12" s="55"/>
      <c r="G12" s="55"/>
      <c r="H12" s="55"/>
      <c r="I12" s="55"/>
      <c r="J12" s="55"/>
    </row>
    <row r="13" spans="1:10">
      <c r="A13" s="33" t="s">
        <v>76</v>
      </c>
      <c r="B13" s="33" t="s">
        <v>77</v>
      </c>
      <c r="C13" s="35">
        <f>AVERAGE('Outbreak dataset'!Y:Y)</f>
        <v>5.5555555555555552E-2</v>
      </c>
      <c r="D13" s="55"/>
      <c r="E13" s="55"/>
      <c r="F13" s="55"/>
      <c r="G13" s="55"/>
      <c r="H13" s="55"/>
      <c r="I13" s="55"/>
      <c r="J13" s="55"/>
    </row>
    <row r="14" spans="1:10">
      <c r="A14" s="33"/>
      <c r="C14" s="35"/>
      <c r="D14" s="55"/>
      <c r="E14" s="55"/>
      <c r="F14" s="55"/>
      <c r="G14" s="55"/>
      <c r="H14" s="55"/>
      <c r="I14" s="55"/>
      <c r="J14" s="55"/>
    </row>
    <row r="15" spans="1:10">
      <c r="A15" s="57" t="s">
        <v>78</v>
      </c>
      <c r="B15" s="57" t="s">
        <v>79</v>
      </c>
      <c r="C15" s="40">
        <f>1-(1/C16)</f>
        <v>0.44444444444444442</v>
      </c>
      <c r="D15" s="55"/>
      <c r="E15" s="55"/>
      <c r="F15" s="55"/>
      <c r="G15" s="55"/>
      <c r="H15" s="55"/>
      <c r="I15" s="55"/>
      <c r="J15" s="55"/>
    </row>
    <row r="16" spans="1:10" ht="18.75">
      <c r="A16" s="55"/>
      <c r="B16" s="57" t="s">
        <v>80</v>
      </c>
      <c r="C16" s="55">
        <v>1.8</v>
      </c>
      <c r="D16" s="55"/>
      <c r="E16" s="55"/>
      <c r="F16" s="55"/>
      <c r="G16" s="55"/>
      <c r="H16" s="55"/>
      <c r="I16" s="55"/>
      <c r="J16" s="55"/>
    </row>
    <row r="17" spans="1:10">
      <c r="A17" s="55"/>
      <c r="B17" s="55"/>
      <c r="C17" s="55"/>
      <c r="D17" s="55"/>
      <c r="E17" s="55"/>
      <c r="F17" s="55"/>
      <c r="G17" s="55"/>
      <c r="H17" s="55"/>
      <c r="I17" s="55"/>
      <c r="J17" s="55"/>
    </row>
    <row r="18" spans="1:10">
      <c r="A18" s="57" t="s">
        <v>81</v>
      </c>
      <c r="B18" s="33" t="s">
        <v>82</v>
      </c>
      <c r="C18" s="40">
        <f>AVERAGE('Outbreak dataset'!Z:Z)</f>
        <v>0.35294117647058826</v>
      </c>
      <c r="D18" s="55"/>
      <c r="E18" s="55"/>
      <c r="F18" s="55"/>
      <c r="G18" s="55"/>
      <c r="H18" s="55"/>
      <c r="I18" s="55"/>
      <c r="J18" s="55"/>
    </row>
    <row r="19" spans="1:10">
      <c r="A19" s="55"/>
      <c r="B19" s="55"/>
      <c r="C19" s="55"/>
      <c r="D19" s="55"/>
      <c r="E19" s="55"/>
      <c r="F19" s="55"/>
      <c r="G19" s="55"/>
      <c r="H19" s="55"/>
      <c r="I19" s="55"/>
      <c r="J19" s="55"/>
    </row>
    <row r="20" spans="1:10">
      <c r="A20" s="55"/>
      <c r="B20" s="55"/>
      <c r="C20" s="55"/>
      <c r="D20" s="55"/>
      <c r="E20" s="55"/>
      <c r="F20" s="55"/>
      <c r="G20" s="55"/>
      <c r="H20" s="55"/>
      <c r="I20" s="55"/>
      <c r="J20" s="55"/>
    </row>
    <row r="21" spans="1:10">
      <c r="A21" s="55"/>
      <c r="B21" s="55"/>
      <c r="C21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Outbreak dataset</vt:lpstr>
      <vt:lpstr>Q1 Outbreak time series</vt:lpstr>
      <vt:lpstr>Q2 &amp; Q3 Reproductive numbers</vt:lpstr>
      <vt:lpstr>Q4 Cumulative attack rate</vt:lpstr>
      <vt:lpstr>Q5 &amp; Q6 Latent Period </vt:lpstr>
      <vt:lpstr>Q7 &amp; Q8 Incubation Period</vt:lpstr>
      <vt:lpstr>Q9 &amp; Q10 Infectious Period </vt:lpstr>
      <vt:lpstr>Q11 &amp; Q12 Generation time </vt:lpstr>
      <vt:lpstr>Q13 -Q19</vt:lpstr>
    </vt:vector>
  </TitlesOfParts>
  <Manager/>
  <Company>Imperial College London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Lucy Li</dc:creator>
  <cp:keywords/>
  <dc:description/>
  <cp:lastModifiedBy>Oliver Watson</cp:lastModifiedBy>
  <cp:revision/>
  <dcterms:created xsi:type="dcterms:W3CDTF">2014-10-15T09:21:23Z</dcterms:created>
  <dcterms:modified xsi:type="dcterms:W3CDTF">2017-04-17T20:49:34Z</dcterms:modified>
  <cp:category/>
  <cp:contentStatus/>
</cp:coreProperties>
</file>