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er\Dropbox\Outbreak paper\Datasets\1. Data with practical solutions\Final datasets\"/>
    </mc:Choice>
  </mc:AlternateContent>
  <bookViews>
    <workbookView xWindow="0" yWindow="465" windowWidth="28800" windowHeight="18000" tabRatio="500" firstSheet="5" activeTab="8"/>
  </bookViews>
  <sheets>
    <sheet name="Outbreak dataset" sheetId="15" r:id="rId1"/>
    <sheet name="Q1 Outbreak time series" sheetId="2" r:id="rId2"/>
    <sheet name="Q2 &amp; Q3 Reproductive numbers" sheetId="11" r:id="rId3"/>
    <sheet name="Q4 Cumulative attack rate" sheetId="12" r:id="rId4"/>
    <sheet name="Q5 &amp; Q6 Latent Period " sheetId="6" r:id="rId5"/>
    <sheet name="Q7 &amp; Q8 Incubation Period" sheetId="7" r:id="rId6"/>
    <sheet name="Q9 &amp; Q10 Infectious Period " sheetId="8" r:id="rId7"/>
    <sheet name="Q11 &amp; Q12 Generation time " sheetId="9" r:id="rId8"/>
    <sheet name="Q13 -Q19" sheetId="14" r:id="rId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4" l="1"/>
  <c r="I28" i="15"/>
  <c r="I7" i="15"/>
  <c r="S7" i="15"/>
  <c r="I9" i="15"/>
  <c r="S9" i="15"/>
  <c r="I11" i="15"/>
  <c r="S11" i="15"/>
  <c r="I13" i="15"/>
  <c r="S13" i="15"/>
  <c r="I3" i="15"/>
  <c r="S3" i="15"/>
  <c r="I5" i="15"/>
  <c r="S5" i="15"/>
  <c r="I6" i="15"/>
  <c r="S6" i="15"/>
  <c r="I14" i="15"/>
  <c r="S14" i="15"/>
  <c r="I17" i="15"/>
  <c r="S17" i="15"/>
  <c r="I19" i="15"/>
  <c r="S19" i="15"/>
  <c r="I20" i="15"/>
  <c r="S20" i="15"/>
  <c r="I21" i="15"/>
  <c r="S21" i="15"/>
  <c r="I22" i="15"/>
  <c r="S22" i="15"/>
  <c r="I25" i="15"/>
  <c r="S25" i="15"/>
  <c r="I26" i="15"/>
  <c r="S26" i="15"/>
  <c r="S28" i="15"/>
  <c r="I30" i="15"/>
  <c r="S30" i="15"/>
  <c r="I31" i="15"/>
  <c r="S31" i="15"/>
  <c r="I32" i="15"/>
  <c r="S32" i="15"/>
  <c r="I34" i="15"/>
  <c r="S34" i="15"/>
  <c r="I35" i="15"/>
  <c r="S35" i="15"/>
  <c r="I37" i="15"/>
  <c r="S37" i="15"/>
  <c r="I38" i="15"/>
  <c r="S38" i="15"/>
  <c r="I39" i="15"/>
  <c r="S39" i="15"/>
  <c r="I40" i="15"/>
  <c r="S40" i="15"/>
  <c r="I41" i="15"/>
  <c r="S41" i="15"/>
  <c r="I42" i="15"/>
  <c r="S42" i="15"/>
  <c r="I46" i="15"/>
  <c r="S46" i="15"/>
  <c r="I47" i="15"/>
  <c r="S47" i="15"/>
  <c r="I48" i="15"/>
  <c r="S48" i="15"/>
  <c r="I50" i="15"/>
  <c r="S50" i="15"/>
  <c r="I51" i="15"/>
  <c r="S51" i="15"/>
  <c r="I52" i="15"/>
  <c r="S52" i="15"/>
  <c r="I53" i="15"/>
  <c r="S53" i="15"/>
  <c r="I54" i="15"/>
  <c r="S54" i="15"/>
  <c r="I55" i="15"/>
  <c r="S55" i="15"/>
  <c r="I56" i="15"/>
  <c r="S56" i="15"/>
  <c r="I57" i="15"/>
  <c r="S57" i="15"/>
  <c r="I58" i="15"/>
  <c r="S58" i="15"/>
  <c r="I59" i="15"/>
  <c r="S59" i="15"/>
  <c r="I60" i="15"/>
  <c r="S60" i="15"/>
  <c r="I61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88" i="15"/>
  <c r="S89" i="15"/>
  <c r="S90" i="15"/>
  <c r="S91" i="15"/>
  <c r="S92" i="15"/>
  <c r="S93" i="15"/>
  <c r="S94" i="15"/>
  <c r="C5" i="12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C3" i="12"/>
  <c r="A13" i="11"/>
  <c r="F5" i="15"/>
  <c r="B13" i="11"/>
  <c r="C13" i="11"/>
  <c r="D13" i="11"/>
  <c r="E13" i="11"/>
  <c r="A14" i="11"/>
  <c r="F6" i="15"/>
  <c r="B14" i="11"/>
  <c r="C14" i="11"/>
  <c r="D14" i="11"/>
  <c r="E14" i="11"/>
  <c r="A15" i="11"/>
  <c r="F7" i="15"/>
  <c r="B15" i="11"/>
  <c r="C15" i="11"/>
  <c r="D15" i="11"/>
  <c r="E15" i="11"/>
  <c r="A16" i="11"/>
  <c r="F8" i="15"/>
  <c r="B16" i="11"/>
  <c r="C16" i="11"/>
  <c r="D16" i="11"/>
  <c r="E16" i="11"/>
  <c r="A17" i="11"/>
  <c r="F9" i="15"/>
  <c r="B17" i="11"/>
  <c r="C17" i="11"/>
  <c r="D17" i="11"/>
  <c r="E17" i="11"/>
  <c r="A18" i="11"/>
  <c r="F11" i="15"/>
  <c r="B18" i="11"/>
  <c r="C18" i="11"/>
  <c r="D18" i="11"/>
  <c r="E18" i="11"/>
  <c r="A19" i="11"/>
  <c r="F13" i="15"/>
  <c r="B19" i="11"/>
  <c r="C19" i="11"/>
  <c r="D19" i="11"/>
  <c r="E19" i="11"/>
  <c r="A20" i="11"/>
  <c r="F14" i="15"/>
  <c r="B20" i="11"/>
  <c r="C20" i="11"/>
  <c r="D20" i="11"/>
  <c r="E20" i="11"/>
  <c r="A21" i="11"/>
  <c r="F17" i="15"/>
  <c r="B21" i="11"/>
  <c r="C21" i="11"/>
  <c r="D21" i="11"/>
  <c r="E21" i="11"/>
  <c r="A22" i="11"/>
  <c r="F19" i="15"/>
  <c r="B22" i="11"/>
  <c r="C22" i="11"/>
  <c r="D22" i="11"/>
  <c r="E22" i="11"/>
  <c r="A23" i="11"/>
  <c r="F20" i="15"/>
  <c r="B23" i="11"/>
  <c r="C23" i="11"/>
  <c r="D23" i="11"/>
  <c r="E23" i="11"/>
  <c r="A24" i="11"/>
  <c r="F21" i="15"/>
  <c r="B24" i="11"/>
  <c r="C24" i="11"/>
  <c r="D24" i="11"/>
  <c r="E24" i="11"/>
  <c r="A25" i="11"/>
  <c r="F22" i="15"/>
  <c r="B25" i="11"/>
  <c r="C25" i="11"/>
  <c r="D25" i="11"/>
  <c r="E25" i="11"/>
  <c r="A26" i="11"/>
  <c r="F25" i="15"/>
  <c r="B26" i="11"/>
  <c r="C26" i="11"/>
  <c r="D26" i="11"/>
  <c r="E26" i="11"/>
  <c r="A27" i="11"/>
  <c r="F26" i="15"/>
  <c r="B27" i="11"/>
  <c r="C27" i="11"/>
  <c r="D27" i="11"/>
  <c r="E27" i="11"/>
  <c r="A28" i="11"/>
  <c r="F28" i="15"/>
  <c r="B28" i="11"/>
  <c r="C28" i="11"/>
  <c r="D28" i="11"/>
  <c r="E28" i="11"/>
  <c r="A29" i="11"/>
  <c r="F30" i="15"/>
  <c r="B29" i="11"/>
  <c r="C29" i="11"/>
  <c r="D29" i="11"/>
  <c r="E29" i="11"/>
  <c r="A30" i="11"/>
  <c r="F31" i="15"/>
  <c r="B30" i="11"/>
  <c r="C30" i="11"/>
  <c r="D30" i="11"/>
  <c r="E30" i="11"/>
  <c r="A31" i="11"/>
  <c r="F32" i="15"/>
  <c r="B31" i="11"/>
  <c r="C31" i="11"/>
  <c r="D31" i="11"/>
  <c r="E31" i="11"/>
  <c r="A32" i="11"/>
  <c r="F34" i="15"/>
  <c r="B32" i="11"/>
  <c r="C32" i="11"/>
  <c r="D32" i="11"/>
  <c r="E32" i="11"/>
  <c r="A33" i="11"/>
  <c r="F35" i="15"/>
  <c r="B33" i="11"/>
  <c r="C33" i="11"/>
  <c r="D33" i="11"/>
  <c r="E33" i="11"/>
  <c r="A34" i="11"/>
  <c r="F37" i="15"/>
  <c r="B34" i="11"/>
  <c r="C34" i="11"/>
  <c r="D34" i="11"/>
  <c r="E34" i="11"/>
  <c r="A35" i="11"/>
  <c r="F38" i="15"/>
  <c r="B35" i="11"/>
  <c r="C35" i="11"/>
  <c r="D35" i="11"/>
  <c r="E35" i="11"/>
  <c r="A36" i="11"/>
  <c r="F39" i="15"/>
  <c r="B36" i="11"/>
  <c r="C36" i="11"/>
  <c r="D36" i="11"/>
  <c r="E36" i="11"/>
  <c r="A37" i="11"/>
  <c r="F40" i="15"/>
  <c r="B37" i="11"/>
  <c r="C37" i="11"/>
  <c r="D37" i="11"/>
  <c r="E37" i="11"/>
  <c r="A38" i="11"/>
  <c r="F41" i="15"/>
  <c r="B38" i="11"/>
  <c r="C38" i="11"/>
  <c r="D38" i="11"/>
  <c r="E38" i="11"/>
  <c r="A39" i="11"/>
  <c r="F42" i="15"/>
  <c r="B39" i="11"/>
  <c r="C39" i="11"/>
  <c r="D39" i="11"/>
  <c r="E39" i="11"/>
  <c r="A40" i="11"/>
  <c r="F46" i="15"/>
  <c r="B40" i="11"/>
  <c r="C40" i="11"/>
  <c r="D40" i="11"/>
  <c r="E40" i="11"/>
  <c r="A41" i="11"/>
  <c r="F47" i="15"/>
  <c r="B41" i="11"/>
  <c r="C41" i="11"/>
  <c r="D41" i="11"/>
  <c r="E41" i="11"/>
  <c r="A42" i="11"/>
  <c r="F48" i="15"/>
  <c r="B42" i="11"/>
  <c r="C42" i="11"/>
  <c r="D42" i="11"/>
  <c r="E42" i="11"/>
  <c r="A43" i="11"/>
  <c r="F50" i="15"/>
  <c r="B43" i="11"/>
  <c r="C43" i="11"/>
  <c r="D43" i="11"/>
  <c r="E43" i="11"/>
  <c r="A44" i="11"/>
  <c r="F51" i="15"/>
  <c r="B44" i="11"/>
  <c r="C44" i="11"/>
  <c r="D44" i="11"/>
  <c r="E44" i="11"/>
  <c r="A45" i="11"/>
  <c r="F52" i="15"/>
  <c r="B45" i="11"/>
  <c r="C45" i="11"/>
  <c r="D45" i="11"/>
  <c r="E45" i="11"/>
  <c r="A46" i="11"/>
  <c r="F53" i="15"/>
  <c r="B46" i="11"/>
  <c r="C46" i="11"/>
  <c r="D46" i="11"/>
  <c r="E46" i="11"/>
  <c r="A47" i="11"/>
  <c r="F54" i="15"/>
  <c r="B47" i="11"/>
  <c r="C47" i="11"/>
  <c r="D47" i="11"/>
  <c r="E47" i="11"/>
  <c r="A48" i="11"/>
  <c r="F55" i="15"/>
  <c r="B48" i="11"/>
  <c r="C48" i="11"/>
  <c r="D48" i="11"/>
  <c r="E48" i="11"/>
  <c r="A49" i="11"/>
  <c r="F56" i="15"/>
  <c r="B49" i="11"/>
  <c r="C49" i="11"/>
  <c r="D49" i="11"/>
  <c r="E49" i="11"/>
  <c r="A50" i="11"/>
  <c r="F57" i="15"/>
  <c r="B50" i="11"/>
  <c r="C50" i="11"/>
  <c r="D50" i="11"/>
  <c r="E50" i="11"/>
  <c r="A51" i="11"/>
  <c r="F58" i="15"/>
  <c r="B51" i="11"/>
  <c r="C51" i="11"/>
  <c r="D51" i="11"/>
  <c r="E51" i="11"/>
  <c r="A52" i="11"/>
  <c r="F59" i="15"/>
  <c r="B52" i="11"/>
  <c r="C52" i="11"/>
  <c r="D52" i="11"/>
  <c r="E52" i="11"/>
  <c r="A53" i="11"/>
  <c r="F60" i="15"/>
  <c r="B53" i="11"/>
  <c r="C53" i="11"/>
  <c r="D53" i="11"/>
  <c r="E53" i="11"/>
  <c r="A54" i="11"/>
  <c r="F61" i="15"/>
  <c r="B54" i="11"/>
  <c r="C54" i="11"/>
  <c r="D54" i="11"/>
  <c r="E54" i="11"/>
  <c r="A55" i="11"/>
  <c r="B55" i="11"/>
  <c r="C55" i="11"/>
  <c r="D55" i="11"/>
  <c r="E55" i="11"/>
  <c r="A56" i="11"/>
  <c r="B56" i="11"/>
  <c r="C56" i="11"/>
  <c r="D56" i="11"/>
  <c r="E56" i="11"/>
  <c r="A57" i="11"/>
  <c r="B57" i="11"/>
  <c r="C57" i="11"/>
  <c r="D57" i="11"/>
  <c r="E57" i="11"/>
  <c r="A58" i="11"/>
  <c r="B58" i="11"/>
  <c r="C58" i="11"/>
  <c r="D58" i="11"/>
  <c r="E58" i="11"/>
  <c r="A59" i="11"/>
  <c r="B59" i="11"/>
  <c r="C59" i="11"/>
  <c r="D59" i="11"/>
  <c r="E59" i="11"/>
  <c r="A60" i="11"/>
  <c r="B60" i="11"/>
  <c r="C60" i="11"/>
  <c r="D60" i="11"/>
  <c r="E60" i="11"/>
  <c r="A61" i="11"/>
  <c r="B61" i="11"/>
  <c r="C61" i="11"/>
  <c r="D61" i="11"/>
  <c r="E61" i="11"/>
  <c r="A62" i="11"/>
  <c r="B62" i="11"/>
  <c r="C62" i="11"/>
  <c r="D62" i="11"/>
  <c r="E62" i="11"/>
  <c r="A63" i="11"/>
  <c r="B63" i="11"/>
  <c r="C63" i="11"/>
  <c r="D63" i="11"/>
  <c r="E63" i="11"/>
  <c r="A64" i="11"/>
  <c r="B64" i="11"/>
  <c r="C64" i="11"/>
  <c r="D64" i="11"/>
  <c r="E64" i="11"/>
  <c r="A65" i="11"/>
  <c r="B65" i="11"/>
  <c r="C65" i="11"/>
  <c r="D65" i="11"/>
  <c r="E65" i="11"/>
  <c r="A66" i="11"/>
  <c r="B66" i="11"/>
  <c r="C66" i="11"/>
  <c r="D66" i="11"/>
  <c r="E66" i="11"/>
  <c r="A67" i="11"/>
  <c r="B67" i="11"/>
  <c r="C67" i="11"/>
  <c r="D67" i="11"/>
  <c r="E67" i="11"/>
  <c r="A68" i="11"/>
  <c r="B68" i="11"/>
  <c r="C68" i="11"/>
  <c r="D68" i="11"/>
  <c r="E68" i="11"/>
  <c r="A69" i="11"/>
  <c r="B69" i="11"/>
  <c r="C69" i="11"/>
  <c r="D69" i="11"/>
  <c r="E69" i="11"/>
  <c r="A70" i="11"/>
  <c r="B70" i="11"/>
  <c r="C70" i="11"/>
  <c r="D70" i="11"/>
  <c r="E70" i="11"/>
  <c r="A71" i="11"/>
  <c r="B71" i="11"/>
  <c r="C71" i="11"/>
  <c r="D71" i="11"/>
  <c r="E71" i="11"/>
  <c r="A72" i="11"/>
  <c r="B72" i="11"/>
  <c r="C72" i="11"/>
  <c r="D72" i="11"/>
  <c r="E72" i="11"/>
  <c r="A73" i="11"/>
  <c r="B73" i="11"/>
  <c r="C73" i="11"/>
  <c r="D73" i="11"/>
  <c r="E73" i="11"/>
  <c r="A74" i="11"/>
  <c r="B74" i="11"/>
  <c r="C74" i="11"/>
  <c r="D74" i="11"/>
  <c r="E74" i="11"/>
  <c r="A75" i="11"/>
  <c r="B75" i="11"/>
  <c r="C75" i="11"/>
  <c r="D75" i="11"/>
  <c r="E75" i="11"/>
  <c r="A76" i="11"/>
  <c r="B76" i="11"/>
  <c r="C76" i="11"/>
  <c r="D76" i="11"/>
  <c r="E76" i="11"/>
  <c r="A77" i="11"/>
  <c r="B77" i="11"/>
  <c r="C77" i="11"/>
  <c r="D77" i="11"/>
  <c r="E77" i="11"/>
  <c r="A78" i="11"/>
  <c r="B78" i="11"/>
  <c r="C78" i="11"/>
  <c r="D78" i="11"/>
  <c r="E78" i="11"/>
  <c r="A79" i="11"/>
  <c r="B79" i="11"/>
  <c r="C79" i="11"/>
  <c r="D79" i="11"/>
  <c r="E79" i="11"/>
  <c r="A80" i="11"/>
  <c r="B80" i="11"/>
  <c r="C80" i="11"/>
  <c r="D80" i="11"/>
  <c r="E80" i="11"/>
  <c r="A81" i="11"/>
  <c r="B81" i="11"/>
  <c r="C81" i="11"/>
  <c r="D81" i="11"/>
  <c r="E81" i="11"/>
  <c r="A82" i="11"/>
  <c r="B82" i="11"/>
  <c r="C82" i="11"/>
  <c r="D82" i="11"/>
  <c r="E82" i="11"/>
  <c r="A83" i="11"/>
  <c r="B83" i="11"/>
  <c r="C83" i="11"/>
  <c r="D83" i="11"/>
  <c r="E83" i="11"/>
  <c r="A84" i="11"/>
  <c r="B84" i="11"/>
  <c r="C84" i="11"/>
  <c r="D84" i="11"/>
  <c r="E84" i="11"/>
  <c r="A85" i="11"/>
  <c r="B85" i="11"/>
  <c r="C85" i="11"/>
  <c r="D85" i="11"/>
  <c r="E85" i="11"/>
  <c r="A86" i="11"/>
  <c r="B86" i="11"/>
  <c r="C86" i="11"/>
  <c r="D86" i="11"/>
  <c r="E86" i="11"/>
  <c r="A87" i="11"/>
  <c r="B87" i="11"/>
  <c r="C87" i="11"/>
  <c r="D87" i="11"/>
  <c r="E87" i="11"/>
  <c r="F3" i="15"/>
  <c r="E12" i="11"/>
  <c r="D12" i="11"/>
  <c r="C12" i="11"/>
  <c r="B12" i="11"/>
  <c r="C4" i="1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F4" i="15"/>
  <c r="Z4" i="15"/>
  <c r="Z5" i="15"/>
  <c r="Z6" i="15"/>
  <c r="Z7" i="15"/>
  <c r="Z8" i="15"/>
  <c r="Z9" i="15"/>
  <c r="F10" i="15"/>
  <c r="Z10" i="15"/>
  <c r="Z11" i="15"/>
  <c r="Z12" i="15"/>
  <c r="Z13" i="15"/>
  <c r="Z14" i="15"/>
  <c r="F15" i="15"/>
  <c r="Z15" i="15"/>
  <c r="Z16" i="15"/>
  <c r="Z17" i="15"/>
  <c r="F18" i="15"/>
  <c r="Z18" i="15"/>
  <c r="Z19" i="15"/>
  <c r="Z20" i="15"/>
  <c r="Z21" i="15"/>
  <c r="Z22" i="15"/>
  <c r="F23" i="15"/>
  <c r="Z23" i="15"/>
  <c r="Z24" i="15"/>
  <c r="Z25" i="15"/>
  <c r="Z26" i="15"/>
  <c r="F27" i="15"/>
  <c r="Z27" i="15"/>
  <c r="Z28" i="15"/>
  <c r="F29" i="15"/>
  <c r="Z29" i="15"/>
  <c r="Z30" i="15"/>
  <c r="Z31" i="15"/>
  <c r="Z32" i="15"/>
  <c r="F33" i="15"/>
  <c r="Z33" i="15"/>
  <c r="Z34" i="15"/>
  <c r="Z35" i="15"/>
  <c r="F36" i="15"/>
  <c r="Z36" i="15"/>
  <c r="Z37" i="15"/>
  <c r="Z38" i="15"/>
  <c r="Z39" i="15"/>
  <c r="Z40" i="15"/>
  <c r="Z41" i="15"/>
  <c r="Z42" i="15"/>
  <c r="F43" i="15"/>
  <c r="Z43" i="15"/>
  <c r="F44" i="15"/>
  <c r="Z44" i="15"/>
  <c r="F45" i="15"/>
  <c r="Z45" i="15"/>
  <c r="Z46" i="15"/>
  <c r="Z47" i="15"/>
  <c r="Z48" i="15"/>
  <c r="F49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Z71" i="15"/>
  <c r="Z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88" i="15"/>
  <c r="Z89" i="15"/>
  <c r="Z90" i="15"/>
  <c r="Z91" i="15"/>
  <c r="Z92" i="15"/>
  <c r="Z93" i="15"/>
  <c r="Z94" i="15"/>
  <c r="Z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3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I49" i="15"/>
  <c r="I45" i="15"/>
  <c r="I44" i="15"/>
  <c r="I43" i="15"/>
  <c r="I36" i="15"/>
  <c r="I33" i="15"/>
  <c r="I29" i="15"/>
  <c r="I27" i="15"/>
  <c r="I24" i="15"/>
  <c r="I23" i="15"/>
  <c r="I18" i="15"/>
  <c r="I16" i="15"/>
  <c r="I15" i="15"/>
  <c r="I12" i="15"/>
  <c r="I10" i="15"/>
  <c r="I8" i="15"/>
  <c r="I4" i="15"/>
  <c r="F24" i="15"/>
  <c r="F16" i="15"/>
  <c r="F12" i="15"/>
  <c r="A4" i="11" a="1"/>
  <c r="A4" i="11"/>
  <c r="A5" i="11" a="1"/>
  <c r="A5" i="11"/>
  <c r="A3" i="11" a="1"/>
  <c r="A3" i="11"/>
  <c r="B4" i="11"/>
  <c r="B5" i="11"/>
  <c r="B3" i="11"/>
  <c r="M11" i="15"/>
  <c r="Q11" i="15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3" i="15"/>
  <c r="M51" i="15"/>
  <c r="P51" i="15" a="1"/>
  <c r="P51" i="15"/>
  <c r="Q51" i="15" a="1"/>
  <c r="Q51" i="15"/>
  <c r="T51" i="15"/>
  <c r="U51" i="15"/>
  <c r="Y51" i="15"/>
  <c r="M94" i="15"/>
  <c r="M93" i="15"/>
  <c r="M92" i="15"/>
  <c r="M91" i="15"/>
  <c r="M90" i="15"/>
  <c r="M89" i="15"/>
  <c r="M88" i="15"/>
  <c r="M87" i="15"/>
  <c r="M86" i="15"/>
  <c r="M85" i="15"/>
  <c r="M84" i="15"/>
  <c r="M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M53" i="15"/>
  <c r="M52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0" i="15"/>
  <c r="M9" i="15"/>
  <c r="M8" i="15"/>
  <c r="M7" i="15"/>
  <c r="M6" i="15"/>
  <c r="M5" i="15"/>
  <c r="M4" i="15"/>
  <c r="M3" i="15"/>
  <c r="J4" i="9"/>
  <c r="J3" i="9"/>
  <c r="J2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3" i="9"/>
  <c r="C18" i="14"/>
  <c r="Y3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2" i="15"/>
  <c r="Y53" i="15"/>
  <c r="Y54" i="15"/>
  <c r="Y55" i="15"/>
  <c r="Y56" i="15"/>
  <c r="Y57" i="15"/>
  <c r="Y58" i="15"/>
  <c r="Y59" i="15"/>
  <c r="Y60" i="15"/>
  <c r="Y61" i="15"/>
  <c r="Y62" i="15"/>
  <c r="Y63" i="15"/>
  <c r="Y64" i="15"/>
  <c r="Y65" i="15"/>
  <c r="Y66" i="15"/>
  <c r="Y67" i="15"/>
  <c r="Y68" i="15"/>
  <c r="Y69" i="15"/>
  <c r="Y70" i="15"/>
  <c r="Y71" i="15"/>
  <c r="Y72" i="15"/>
  <c r="Y73" i="15"/>
  <c r="Y74" i="15"/>
  <c r="Y75" i="15"/>
  <c r="Y76" i="15"/>
  <c r="Y77" i="15"/>
  <c r="Y78" i="15"/>
  <c r="Y79" i="15"/>
  <c r="Y80" i="15"/>
  <c r="Y81" i="15"/>
  <c r="Y82" i="15"/>
  <c r="Y83" i="15"/>
  <c r="Y84" i="15"/>
  <c r="Y85" i="15"/>
  <c r="Y86" i="15"/>
  <c r="Y87" i="15"/>
  <c r="Y88" i="15"/>
  <c r="Y89" i="15"/>
  <c r="Y90" i="15"/>
  <c r="Y91" i="15"/>
  <c r="Y92" i="15"/>
  <c r="Y93" i="15"/>
  <c r="Y94" i="15"/>
  <c r="C13" i="14"/>
  <c r="G6" i="14"/>
  <c r="F6" i="14"/>
  <c r="E6" i="14"/>
  <c r="D6" i="14"/>
  <c r="C6" i="14"/>
  <c r="G3" i="14"/>
  <c r="F3" i="14"/>
  <c r="E3" i="14"/>
  <c r="D3" i="14"/>
  <c r="V40" i="15"/>
  <c r="V48" i="15"/>
  <c r="V11" i="15"/>
  <c r="V21" i="15"/>
  <c r="V22" i="15"/>
  <c r="V34" i="15"/>
  <c r="Q37" i="15" a="1"/>
  <c r="Q37" i="15"/>
  <c r="T38" i="15"/>
  <c r="V38" i="15"/>
  <c r="Q50" i="15" a="1"/>
  <c r="Q50" i="15"/>
  <c r="V62" i="15"/>
  <c r="V63" i="15"/>
  <c r="V64" i="15"/>
  <c r="V65" i="15"/>
  <c r="V66" i="15"/>
  <c r="V67" i="15"/>
  <c r="V68" i="15"/>
  <c r="V69" i="15"/>
  <c r="V70" i="15"/>
  <c r="V71" i="15"/>
  <c r="V72" i="15"/>
  <c r="V73" i="15"/>
  <c r="V74" i="15"/>
  <c r="V75" i="15"/>
  <c r="V76" i="15"/>
  <c r="V77" i="15"/>
  <c r="V78" i="15"/>
  <c r="V79" i="15"/>
  <c r="V80" i="15"/>
  <c r="V81" i="15"/>
  <c r="V82" i="15"/>
  <c r="V83" i="15"/>
  <c r="V84" i="15"/>
  <c r="V85" i="15"/>
  <c r="V86" i="15"/>
  <c r="V87" i="15"/>
  <c r="V88" i="15"/>
  <c r="V89" i="15"/>
  <c r="V90" i="15"/>
  <c r="V91" i="15"/>
  <c r="V92" i="15"/>
  <c r="V93" i="15"/>
  <c r="V94" i="15"/>
  <c r="U3" i="15"/>
  <c r="U4" i="15"/>
  <c r="U6" i="15"/>
  <c r="U7" i="15"/>
  <c r="U8" i="15"/>
  <c r="U9" i="15"/>
  <c r="U10" i="15"/>
  <c r="U11" i="15"/>
  <c r="U12" i="15"/>
  <c r="U13" i="15"/>
  <c r="U15" i="15"/>
  <c r="U16" i="15"/>
  <c r="U17" i="15"/>
  <c r="U18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6" i="15"/>
  <c r="U37" i="15"/>
  <c r="U38" i="15"/>
  <c r="U40" i="15"/>
  <c r="U42" i="15"/>
  <c r="U43" i="15"/>
  <c r="U44" i="15"/>
  <c r="U45" i="15"/>
  <c r="U46" i="15"/>
  <c r="U47" i="15"/>
  <c r="U49" i="15"/>
  <c r="U52" i="15"/>
  <c r="U53" i="15"/>
  <c r="U54" i="15"/>
  <c r="U55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T4" i="15"/>
  <c r="T10" i="15"/>
  <c r="T11" i="15"/>
  <c r="T12" i="15"/>
  <c r="T13" i="15"/>
  <c r="Q15" i="15" a="1"/>
  <c r="Q15" i="15"/>
  <c r="T15" i="15"/>
  <c r="Q16" i="15" a="1"/>
  <c r="Q16" i="15"/>
  <c r="T16" i="15"/>
  <c r="T18" i="15"/>
  <c r="T21" i="15"/>
  <c r="T22" i="15"/>
  <c r="T23" i="15"/>
  <c r="T24" i="15"/>
  <c r="T29" i="15"/>
  <c r="Q33" i="15" a="1"/>
  <c r="Q33" i="15"/>
  <c r="T33" i="15"/>
  <c r="T34" i="15"/>
  <c r="P35" i="15" a="1"/>
  <c r="P35" i="15"/>
  <c r="T36" i="15"/>
  <c r="Q43" i="15" a="1"/>
  <c r="Q43" i="15"/>
  <c r="T43" i="15"/>
  <c r="T44" i="15"/>
  <c r="T45" i="15"/>
  <c r="T46" i="15"/>
  <c r="T48" i="15"/>
  <c r="T49" i="15"/>
  <c r="T59" i="15"/>
  <c r="T60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88" i="15"/>
  <c r="T89" i="15"/>
  <c r="T90" i="15"/>
  <c r="T91" i="15"/>
  <c r="T92" i="15"/>
  <c r="T93" i="15"/>
  <c r="T94" i="15"/>
  <c r="Q94" i="15" a="1"/>
  <c r="Q94" i="15"/>
  <c r="P94" i="15" a="1"/>
  <c r="P94" i="15"/>
  <c r="Q93" i="15" a="1"/>
  <c r="Q93" i="15"/>
  <c r="P93" i="15" a="1"/>
  <c r="P93" i="15"/>
  <c r="Q92" i="15" a="1"/>
  <c r="Q92" i="15"/>
  <c r="P92" i="15" a="1"/>
  <c r="P92" i="15"/>
  <c r="Q91" i="15" a="1"/>
  <c r="Q91" i="15"/>
  <c r="P91" i="15" a="1"/>
  <c r="P91" i="15"/>
  <c r="Q90" i="15" a="1"/>
  <c r="Q90" i="15"/>
  <c r="P90" i="15" a="1"/>
  <c r="P90" i="15"/>
  <c r="Q89" i="15" a="1"/>
  <c r="Q89" i="15"/>
  <c r="P89" i="15" a="1"/>
  <c r="P89" i="15"/>
  <c r="Q88" i="15" a="1"/>
  <c r="Q88" i="15"/>
  <c r="P88" i="15" a="1"/>
  <c r="P88" i="15"/>
  <c r="Q87" i="15" a="1"/>
  <c r="Q87" i="15"/>
  <c r="P87" i="15" a="1"/>
  <c r="P87" i="15"/>
  <c r="Q86" i="15" a="1"/>
  <c r="Q86" i="15"/>
  <c r="P86" i="15" a="1"/>
  <c r="P86" i="15"/>
  <c r="Q85" i="15" a="1"/>
  <c r="Q85" i="15"/>
  <c r="P85" i="15" a="1"/>
  <c r="P85" i="15"/>
  <c r="Q84" i="15" a="1"/>
  <c r="Q84" i="15"/>
  <c r="P84" i="15" a="1"/>
  <c r="P84" i="15"/>
  <c r="Q83" i="15" a="1"/>
  <c r="Q83" i="15"/>
  <c r="P83" i="15" a="1"/>
  <c r="P83" i="15"/>
  <c r="Q82" i="15" a="1"/>
  <c r="Q82" i="15"/>
  <c r="P82" i="15" a="1"/>
  <c r="P82" i="15"/>
  <c r="Q81" i="15" a="1"/>
  <c r="Q81" i="15"/>
  <c r="P81" i="15" a="1"/>
  <c r="P81" i="15"/>
  <c r="Q80" i="15" a="1"/>
  <c r="Q80" i="15"/>
  <c r="P80" i="15" a="1"/>
  <c r="P80" i="15"/>
  <c r="Q79" i="15" a="1"/>
  <c r="Q79" i="15"/>
  <c r="P79" i="15" a="1"/>
  <c r="P79" i="15"/>
  <c r="Q78" i="15" a="1"/>
  <c r="Q78" i="15"/>
  <c r="P78" i="15" a="1"/>
  <c r="P78" i="15"/>
  <c r="Q77" i="15" a="1"/>
  <c r="Q77" i="15"/>
  <c r="P77" i="15" a="1"/>
  <c r="P77" i="15"/>
  <c r="Q76" i="15" a="1"/>
  <c r="Q76" i="15"/>
  <c r="P76" i="15" a="1"/>
  <c r="P76" i="15"/>
  <c r="Q75" i="15" a="1"/>
  <c r="Q75" i="15"/>
  <c r="P75" i="15" a="1"/>
  <c r="P75" i="15"/>
  <c r="Q74" i="15" a="1"/>
  <c r="Q74" i="15"/>
  <c r="P74" i="15" a="1"/>
  <c r="P74" i="15"/>
  <c r="Q73" i="15" a="1"/>
  <c r="Q73" i="15"/>
  <c r="P73" i="15" a="1"/>
  <c r="P73" i="15"/>
  <c r="Q72" i="15" a="1"/>
  <c r="Q72" i="15"/>
  <c r="P72" i="15" a="1"/>
  <c r="P72" i="15"/>
  <c r="Q71" i="15" a="1"/>
  <c r="Q71" i="15"/>
  <c r="P71" i="15" a="1"/>
  <c r="P71" i="15"/>
  <c r="Q70" i="15" a="1"/>
  <c r="Q70" i="15"/>
  <c r="P70" i="15" a="1"/>
  <c r="P70" i="15"/>
  <c r="Q69" i="15" a="1"/>
  <c r="Q69" i="15"/>
  <c r="P69" i="15" a="1"/>
  <c r="P69" i="15"/>
  <c r="Q68" i="15" a="1"/>
  <c r="Q68" i="15"/>
  <c r="P68" i="15" a="1"/>
  <c r="P68" i="15"/>
  <c r="Q67" i="15" a="1"/>
  <c r="Q67" i="15"/>
  <c r="P67" i="15" a="1"/>
  <c r="P67" i="15"/>
  <c r="Q66" i="15" a="1"/>
  <c r="Q66" i="15"/>
  <c r="P66" i="15" a="1"/>
  <c r="P66" i="15"/>
  <c r="Q65" i="15" a="1"/>
  <c r="Q65" i="15"/>
  <c r="P65" i="15" a="1"/>
  <c r="P65" i="15"/>
  <c r="Q64" i="15" a="1"/>
  <c r="Q64" i="15"/>
  <c r="P64" i="15" a="1"/>
  <c r="P64" i="15"/>
  <c r="Q63" i="15" a="1"/>
  <c r="Q63" i="15"/>
  <c r="P63" i="15" a="1"/>
  <c r="P63" i="15"/>
  <c r="Q62" i="15" a="1"/>
  <c r="Q62" i="15"/>
  <c r="P62" i="15" a="1"/>
  <c r="P62" i="15"/>
  <c r="Q60" i="15" a="1"/>
  <c r="Q60" i="15"/>
  <c r="P60" i="15" a="1"/>
  <c r="P60" i="15"/>
  <c r="Q59" i="15" a="1"/>
  <c r="Q59" i="15"/>
  <c r="P59" i="15" a="1"/>
  <c r="P59" i="15"/>
  <c r="P58" i="15" a="1"/>
  <c r="P58" i="15"/>
  <c r="Q53" i="15" a="1"/>
  <c r="Q53" i="15"/>
  <c r="P50" i="15" a="1"/>
  <c r="P50" i="15"/>
  <c r="Q49" i="15" a="1"/>
  <c r="Q49" i="15"/>
  <c r="P49" i="15" a="1"/>
  <c r="P49" i="15"/>
  <c r="Q48" i="15" a="1"/>
  <c r="Q48" i="15"/>
  <c r="P48" i="15" a="1"/>
  <c r="P48" i="15"/>
  <c r="P47" i="15" a="1"/>
  <c r="P47" i="15"/>
  <c r="Q46" i="15" a="1"/>
  <c r="Q46" i="15"/>
  <c r="P46" i="15" a="1"/>
  <c r="P46" i="15"/>
  <c r="Q45" i="15" a="1"/>
  <c r="Q45" i="15"/>
  <c r="P45" i="15" a="1"/>
  <c r="P45" i="15"/>
  <c r="Q44" i="15" a="1"/>
  <c r="Q44" i="15"/>
  <c r="P44" i="15" a="1"/>
  <c r="P44" i="15"/>
  <c r="P43" i="15" a="1"/>
  <c r="P43" i="15"/>
  <c r="Q40" i="15" a="1"/>
  <c r="Q40" i="15"/>
  <c r="P40" i="15" a="1"/>
  <c r="P40" i="15"/>
  <c r="Q38" i="15" a="1"/>
  <c r="Q38" i="15"/>
  <c r="P38" i="15" a="1"/>
  <c r="P38" i="15"/>
  <c r="P37" i="15" a="1"/>
  <c r="P37" i="15"/>
  <c r="Q36" i="15" a="1"/>
  <c r="Q36" i="15"/>
  <c r="P36" i="15" a="1"/>
  <c r="P36" i="15"/>
  <c r="Q34" i="15" a="1"/>
  <c r="Q34" i="15"/>
  <c r="P34" i="15" a="1"/>
  <c r="P34" i="15"/>
  <c r="P33" i="15" a="1"/>
  <c r="P33" i="15"/>
  <c r="P30" i="15" a="1"/>
  <c r="P30" i="15"/>
  <c r="Q29" i="15" a="1"/>
  <c r="Q29" i="15"/>
  <c r="P29" i="15" a="1"/>
  <c r="P29" i="15"/>
  <c r="Q24" i="15" a="1"/>
  <c r="Q24" i="15"/>
  <c r="P24" i="15" a="1"/>
  <c r="P24" i="15"/>
  <c r="Q23" i="15" a="1"/>
  <c r="Q23" i="15"/>
  <c r="P23" i="15" a="1"/>
  <c r="P23" i="15"/>
  <c r="Q22" i="15" a="1"/>
  <c r="Q22" i="15"/>
  <c r="P22" i="15" a="1"/>
  <c r="P22" i="15"/>
  <c r="Q21" i="15" a="1"/>
  <c r="Q21" i="15"/>
  <c r="P21" i="15" a="1"/>
  <c r="P21" i="15"/>
  <c r="Q18" i="15" a="1"/>
  <c r="Q18" i="15"/>
  <c r="P18" i="15" a="1"/>
  <c r="P18" i="15"/>
  <c r="P16" i="15" a="1"/>
  <c r="P16" i="15"/>
  <c r="P15" i="15" a="1"/>
  <c r="P15" i="15"/>
  <c r="P14" i="15" a="1"/>
  <c r="P14" i="15"/>
  <c r="Q13" i="15" a="1"/>
  <c r="Q13" i="15"/>
  <c r="P13" i="15" a="1"/>
  <c r="P13" i="15"/>
  <c r="Q12" i="15" a="1"/>
  <c r="Q12" i="15"/>
  <c r="P12" i="15" a="1"/>
  <c r="P12" i="15"/>
  <c r="P11" i="15" a="1"/>
  <c r="P11" i="15"/>
  <c r="Q10" i="15" a="1"/>
  <c r="Q10" i="15"/>
  <c r="P10" i="15" a="1"/>
  <c r="P10" i="15"/>
  <c r="Q4" i="15" a="1"/>
  <c r="Q4" i="15"/>
  <c r="P4" i="15" a="1"/>
  <c r="P4" i="15"/>
  <c r="P3" i="15" a="1"/>
  <c r="P3" i="15"/>
  <c r="F9" i="14"/>
  <c r="G9" i="14"/>
  <c r="B3" i="14"/>
  <c r="D9" i="14"/>
  <c r="B6" i="14"/>
  <c r="B9" i="14"/>
  <c r="E9" i="14"/>
  <c r="C15" i="14"/>
  <c r="B6" i="11"/>
  <c r="F6" i="9"/>
  <c r="F15" i="9"/>
  <c r="F16" i="9"/>
  <c r="F12" i="9"/>
  <c r="F8" i="9"/>
  <c r="F7" i="9"/>
  <c r="F13" i="9"/>
  <c r="Q14" i="15" a="1"/>
  <c r="Q14" i="15"/>
  <c r="T14" i="15"/>
  <c r="F4" i="9"/>
  <c r="F5" i="9"/>
  <c r="V37" i="15"/>
  <c r="T37" i="15"/>
  <c r="C9" i="14"/>
  <c r="F9" i="9"/>
  <c r="T35" i="15"/>
  <c r="Q35" i="15" a="1"/>
  <c r="Q35" i="15"/>
  <c r="F10" i="9"/>
  <c r="F11" i="9"/>
  <c r="F14" i="9"/>
  <c r="P61" i="15" a="1"/>
  <c r="P61" i="15"/>
  <c r="Q3" i="15" a="1"/>
  <c r="Q3" i="15"/>
  <c r="D5" i="12"/>
  <c r="U39" i="15"/>
  <c r="U19" i="15"/>
  <c r="U5" i="15"/>
  <c r="D4" i="12"/>
  <c r="P53" i="15" a="1"/>
  <c r="P53" i="15"/>
  <c r="T53" i="15"/>
  <c r="U41" i="15"/>
  <c r="U35" i="15"/>
  <c r="U14" i="15"/>
  <c r="V8" i="2"/>
  <c r="U6" i="2"/>
  <c r="Q58" i="15" a="1"/>
  <c r="Q58" i="15"/>
  <c r="T58" i="15"/>
  <c r="Q30" i="15" a="1"/>
  <c r="Q30" i="15"/>
  <c r="Q47" i="15" a="1"/>
  <c r="Q47" i="15"/>
  <c r="T47" i="15"/>
  <c r="U8" i="2"/>
  <c r="T50" i="15"/>
  <c r="V50" i="15"/>
  <c r="S7" i="2"/>
  <c r="U50" i="15"/>
  <c r="W8" i="2"/>
  <c r="U20" i="15"/>
  <c r="U48" i="15"/>
  <c r="U56" i="15"/>
  <c r="J2" i="7"/>
  <c r="C10" i="7"/>
  <c r="T40" i="15"/>
  <c r="Q61" i="15" a="1"/>
  <c r="Q61" i="15"/>
  <c r="V61" i="15"/>
  <c r="Q5" i="15" a="1"/>
  <c r="Q5" i="15"/>
  <c r="V5" i="15"/>
  <c r="P5" i="15" a="1"/>
  <c r="P5" i="15"/>
  <c r="Q20" i="15" a="1"/>
  <c r="Q20" i="15"/>
  <c r="V20" i="15"/>
  <c r="P20" i="15" a="1"/>
  <c r="P20" i="15"/>
  <c r="V28" i="15"/>
  <c r="T28" i="15"/>
  <c r="Q28" i="15" a="1"/>
  <c r="Q28" i="15"/>
  <c r="P28" i="15" a="1"/>
  <c r="P28" i="15"/>
  <c r="C4" i="7"/>
  <c r="S6" i="2"/>
  <c r="V47" i="15"/>
  <c r="T6" i="2"/>
  <c r="Q19" i="15" a="1"/>
  <c r="Q19" i="15"/>
  <c r="V19" i="15"/>
  <c r="P19" i="15" a="1"/>
  <c r="P19" i="15"/>
  <c r="C5" i="7"/>
  <c r="F5" i="7"/>
  <c r="Q17" i="15" a="1"/>
  <c r="Q17" i="15"/>
  <c r="V17" i="15"/>
  <c r="P17" i="15" a="1"/>
  <c r="P17" i="15"/>
  <c r="S8" i="2"/>
  <c r="Q54" i="15" a="1"/>
  <c r="Q54" i="15"/>
  <c r="V54" i="15"/>
  <c r="T54" i="15"/>
  <c r="P54" i="15" a="1"/>
  <c r="P54" i="15"/>
  <c r="Q52" i="15" a="1"/>
  <c r="Q52" i="15"/>
  <c r="V52" i="15"/>
  <c r="P52" i="15" a="1"/>
  <c r="P52" i="15"/>
  <c r="T52" i="15"/>
  <c r="P26" i="15" a="1"/>
  <c r="P26" i="15"/>
  <c r="Q26" i="15" a="1"/>
  <c r="Q26" i="15"/>
  <c r="V26" i="15"/>
  <c r="V7" i="2"/>
  <c r="Q41" i="15" a="1"/>
  <c r="Q41" i="15"/>
  <c r="T41" i="15"/>
  <c r="P41" i="15" a="1"/>
  <c r="P41" i="15"/>
  <c r="V58" i="15"/>
  <c r="C9" i="7"/>
  <c r="Q39" i="15" a="1"/>
  <c r="Q39" i="15"/>
  <c r="T39" i="15"/>
  <c r="V39" i="15"/>
  <c r="P39" i="15" a="1"/>
  <c r="P39" i="15"/>
  <c r="Q25" i="15" a="1"/>
  <c r="Q25" i="15"/>
  <c r="V25" i="15"/>
  <c r="P25" i="15" a="1"/>
  <c r="P25" i="15"/>
  <c r="Q57" i="15" a="1"/>
  <c r="Q57" i="15"/>
  <c r="P57" i="15" a="1"/>
  <c r="P57" i="15"/>
  <c r="T57" i="15"/>
  <c r="V30" i="15"/>
  <c r="T30" i="15"/>
  <c r="Q56" i="15" a="1"/>
  <c r="Q56" i="15"/>
  <c r="T56" i="15"/>
  <c r="V56" i="15"/>
  <c r="P56" i="15" a="1"/>
  <c r="P56" i="15"/>
  <c r="Q32" i="15" a="1"/>
  <c r="Q32" i="15"/>
  <c r="T32" i="15"/>
  <c r="V32" i="15"/>
  <c r="P32" i="15" a="1"/>
  <c r="P32" i="15"/>
  <c r="J4" i="7"/>
  <c r="T7" i="2"/>
  <c r="V27" i="15"/>
  <c r="P27" i="15" a="1"/>
  <c r="P27" i="15"/>
  <c r="Q9" i="15" a="1"/>
  <c r="Q9" i="15"/>
  <c r="T9" i="15"/>
  <c r="P9" i="15" a="1"/>
  <c r="P9" i="15"/>
  <c r="U7" i="2"/>
  <c r="V3" i="15"/>
  <c r="T3" i="15"/>
  <c r="V6" i="2"/>
  <c r="T31" i="15"/>
  <c r="P31" i="15" a="1"/>
  <c r="P31" i="15"/>
  <c r="Q31" i="15" a="1"/>
  <c r="Q31" i="15"/>
  <c r="V55" i="15"/>
  <c r="T55" i="15"/>
  <c r="Q55" i="15" a="1"/>
  <c r="Q55" i="15"/>
  <c r="P55" i="15" a="1"/>
  <c r="P55" i="15"/>
  <c r="C6" i="7"/>
  <c r="F6" i="7"/>
  <c r="C11" i="7"/>
  <c r="F11" i="7"/>
  <c r="C13" i="7"/>
  <c r="C12" i="7"/>
  <c r="F13" i="7"/>
  <c r="C14" i="7"/>
  <c r="F14" i="7"/>
  <c r="C7" i="7"/>
  <c r="C8" i="7"/>
  <c r="F8" i="7"/>
  <c r="J3" i="7"/>
  <c r="C3" i="7"/>
  <c r="W7" i="2"/>
  <c r="F12" i="7"/>
  <c r="V8" i="15"/>
  <c r="T8" i="15"/>
  <c r="Q8" i="15" a="1"/>
  <c r="Q8" i="15"/>
  <c r="P8" i="15" a="1"/>
  <c r="P8" i="15"/>
  <c r="T8" i="2"/>
  <c r="Q6" i="15" a="1"/>
  <c r="Q6" i="15"/>
  <c r="V6" i="15"/>
  <c r="P6" i="15" a="1"/>
  <c r="P6" i="15"/>
  <c r="Q42" i="15" a="1"/>
  <c r="Q42" i="15"/>
  <c r="V42" i="15"/>
  <c r="P42" i="15" a="1"/>
  <c r="P42" i="15"/>
  <c r="T61" i="15"/>
  <c r="Q7" i="15" a="1"/>
  <c r="Q7" i="15"/>
  <c r="V7" i="15"/>
  <c r="P7" i="15" a="1"/>
  <c r="P7" i="15"/>
  <c r="W6" i="2"/>
  <c r="T6" i="15"/>
  <c r="V9" i="15"/>
  <c r="V41" i="15"/>
  <c r="C14" i="8"/>
  <c r="T42" i="15"/>
  <c r="T20" i="15"/>
  <c r="T19" i="15"/>
  <c r="T7" i="15"/>
  <c r="T5" i="15"/>
  <c r="T17" i="15"/>
  <c r="T25" i="15"/>
  <c r="T26" i="15"/>
  <c r="C8" i="6"/>
  <c r="F7" i="7"/>
  <c r="F9" i="7"/>
  <c r="C19" i="6"/>
  <c r="C18" i="6"/>
  <c r="F19" i="6"/>
  <c r="C17" i="6"/>
  <c r="C16" i="6"/>
  <c r="F17" i="6"/>
  <c r="C14" i="6"/>
  <c r="C21" i="6"/>
  <c r="C20" i="6"/>
  <c r="C22" i="6"/>
  <c r="F22" i="6"/>
  <c r="C3" i="6"/>
  <c r="F18" i="6"/>
  <c r="J3" i="8"/>
  <c r="C6" i="8"/>
  <c r="C5" i="8"/>
  <c r="F6" i="8"/>
  <c r="C8" i="8"/>
  <c r="C9" i="8"/>
  <c r="F9" i="8"/>
  <c r="J4" i="8"/>
  <c r="J2" i="8"/>
  <c r="C12" i="8"/>
  <c r="C4" i="8"/>
  <c r="F5" i="8"/>
  <c r="C10" i="8"/>
  <c r="F10" i="8"/>
  <c r="F4" i="7"/>
  <c r="F10" i="7"/>
  <c r="C13" i="8"/>
  <c r="F14" i="8"/>
  <c r="F21" i="6"/>
  <c r="C23" i="6"/>
  <c r="F23" i="6"/>
  <c r="C3" i="8"/>
  <c r="C11" i="8"/>
  <c r="F11" i="8"/>
  <c r="C6" i="6"/>
  <c r="C9" i="6"/>
  <c r="F9" i="6"/>
  <c r="C15" i="6"/>
  <c r="F15" i="6"/>
  <c r="F16" i="6"/>
  <c r="C7" i="6"/>
  <c r="F7" i="6"/>
  <c r="C15" i="8"/>
  <c r="F15" i="8"/>
  <c r="F13" i="8"/>
  <c r="C10" i="6"/>
  <c r="J3" i="6"/>
  <c r="C5" i="6"/>
  <c r="C4" i="6"/>
  <c r="F5" i="6"/>
  <c r="F12" i="8"/>
  <c r="F20" i="6"/>
  <c r="C13" i="6"/>
  <c r="F14" i="6"/>
  <c r="J4" i="6"/>
  <c r="F4" i="6"/>
  <c r="F4" i="8"/>
  <c r="C12" i="6"/>
  <c r="C11" i="6"/>
  <c r="F12" i="6"/>
  <c r="C7" i="8"/>
  <c r="F7" i="8"/>
  <c r="J2" i="6"/>
  <c r="F10" i="6"/>
  <c r="F11" i="6"/>
  <c r="F13" i="6"/>
  <c r="F8" i="8"/>
  <c r="F6" i="6"/>
  <c r="F8" i="6"/>
  <c r="K13" i="11"/>
  <c r="K12" i="11"/>
  <c r="I13" i="11"/>
  <c r="I12" i="11"/>
  <c r="J12" i="11"/>
  <c r="J13" i="11"/>
  <c r="J14" i="11"/>
  <c r="H13" i="11"/>
  <c r="H12" i="11"/>
  <c r="I14" i="11"/>
  <c r="H14" i="11"/>
  <c r="K14" i="11"/>
</calcChain>
</file>

<file path=xl/sharedStrings.xml><?xml version="1.0" encoding="utf-8"?>
<sst xmlns="http://schemas.openxmlformats.org/spreadsheetml/2006/main" count="174" uniqueCount="84">
  <si>
    <t>Begin Infection</t>
  </si>
  <si>
    <t>Begin Symptoms</t>
  </si>
  <si>
    <t>End of Infection</t>
  </si>
  <si>
    <t>Number of secondary infections</t>
  </si>
  <si>
    <t>Calculations</t>
  </si>
  <si>
    <t>Time of first onward infection: with error messages</t>
  </si>
  <si>
    <t>Time of first onward infection: corrected</t>
  </si>
  <si>
    <t>Q4: Ever infected</t>
  </si>
  <si>
    <t>Q4: Ever symptomatic</t>
  </si>
  <si>
    <t>Q5 &amp; Q6: Latent period</t>
  </si>
  <si>
    <t>Q7 &amp; Q8: Incubation period</t>
  </si>
  <si>
    <t>Q9 &amp; Q10: Infectious period</t>
  </si>
  <si>
    <t>Q11 &amp; Q12: Infection time of parent infector</t>
  </si>
  <si>
    <t>Q11 &amp; Q12: Generation time</t>
  </si>
  <si>
    <t>Q17: Number of re-infections by this ID</t>
  </si>
  <si>
    <t>Q19: Infection/Re-infection Asymptomatic</t>
  </si>
  <si>
    <t>Legend:</t>
  </si>
  <si>
    <t>ID</t>
  </si>
  <si>
    <t>Parent ID</t>
  </si>
  <si>
    <t>Reinfection</t>
  </si>
  <si>
    <t>Date</t>
  </si>
  <si>
    <t>Time</t>
  </si>
  <si>
    <t>Hours since start</t>
  </si>
  <si>
    <t xml:space="preserve">Attempted </t>
  </si>
  <si>
    <t>Successful</t>
  </si>
  <si>
    <t>1 = yes, 0 = no</t>
  </si>
  <si>
    <t>Hours</t>
  </si>
  <si>
    <t>Number</t>
  </si>
  <si>
    <t>1 = asymptomatic, 0 = symptomatic</t>
  </si>
  <si>
    <t>Seed</t>
  </si>
  <si>
    <t>Initial infections ('seed')</t>
  </si>
  <si>
    <t>NA</t>
  </si>
  <si>
    <t>Infection</t>
  </si>
  <si>
    <t xml:space="preserve">Reinfection </t>
  </si>
  <si>
    <t>(immune)</t>
  </si>
  <si>
    <t>Missing Data</t>
  </si>
  <si>
    <t>Uninfected</t>
  </si>
  <si>
    <t>Start Date</t>
  </si>
  <si>
    <t>Start Time</t>
  </si>
  <si>
    <t>Susceptible</t>
  </si>
  <si>
    <t>Infected</t>
  </si>
  <si>
    <t>Recovered</t>
  </si>
  <si>
    <t>Day 1</t>
  </si>
  <si>
    <t>Day 2</t>
  </si>
  <si>
    <t>Day 3</t>
  </si>
  <si>
    <t>Day 4</t>
  </si>
  <si>
    <t>Day 5</t>
  </si>
  <si>
    <t xml:space="preserve">Day 4 </t>
  </si>
  <si>
    <t xml:space="preserve">Infected </t>
  </si>
  <si>
    <r>
      <t>Q2: Estimate the basic reproduction number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</si>
  <si>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Seed ID</t>
  </si>
  <si>
    <t>Total offspring</t>
  </si>
  <si>
    <t>Estimated R0</t>
  </si>
  <si>
    <t>Q3: Estimate the effective reproduction number Rt on days 2,3,4,5</t>
  </si>
  <si>
    <t>Effective Rt</t>
  </si>
  <si>
    <t>No new infections on day</t>
  </si>
  <si>
    <t>No secondary infections</t>
  </si>
  <si>
    <t>Secondary inf / primary inf</t>
  </si>
  <si>
    <t>Cumulative attack rate</t>
  </si>
  <si>
    <t>No total</t>
  </si>
  <si>
    <t>-</t>
  </si>
  <si>
    <t>No infected</t>
  </si>
  <si>
    <t>No symptomatic</t>
  </si>
  <si>
    <t>Hist bins</t>
  </si>
  <si>
    <t>Cum counts</t>
  </si>
  <si>
    <t>Hist labels</t>
  </si>
  <si>
    <t>Counts</t>
  </si>
  <si>
    <t>Max</t>
  </si>
  <si>
    <t>Min</t>
  </si>
  <si>
    <t>Mean</t>
  </si>
  <si>
    <t>Q13</t>
  </si>
  <si>
    <t>Total contacts:</t>
  </si>
  <si>
    <t>Successful contacts:</t>
  </si>
  <si>
    <t>Q14 &amp; Q15</t>
  </si>
  <si>
    <t>Proportion successful:</t>
  </si>
  <si>
    <t>Q16</t>
  </si>
  <si>
    <t>Saturation effects begin occurring on day 2</t>
  </si>
  <si>
    <t>Q 17</t>
  </si>
  <si>
    <t>Average reinfections</t>
  </si>
  <si>
    <t>Q18</t>
  </si>
  <si>
    <t>Critical vaccination threshold</t>
  </si>
  <si>
    <r>
      <t>True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</si>
  <si>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Q19</t>
  </si>
  <si>
    <t>Asymptomatic tranmsission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</si>
</sst>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lightGray">
        <fgColor theme="1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60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5" borderId="0" xfId="0" applyFont="1" applyFill="1"/>
    <xf numFmtId="0" fontId="6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9" fillId="0" borderId="0" xfId="0" applyFont="1"/>
    <xf numFmtId="0" fontId="9" fillId="0" borderId="0" xfId="0" applyFont="1" applyFill="1"/>
    <xf numFmtId="2" fontId="0" fillId="0" borderId="0" xfId="0" applyNumberFormat="1"/>
    <xf numFmtId="49" fontId="0" fillId="0" borderId="0" xfId="0" applyNumberFormat="1"/>
    <xf numFmtId="0" fontId="8" fillId="0" borderId="0" xfId="0" applyFont="1" applyBorder="1"/>
    <xf numFmtId="0" fontId="9" fillId="0" borderId="0" xfId="0" applyFont="1" applyAlignment="1"/>
    <xf numFmtId="2" fontId="9" fillId="0" borderId="0" xfId="0" applyNumberFormat="1" applyFont="1" applyFill="1"/>
    <xf numFmtId="2" fontId="0" fillId="0" borderId="0" xfId="0" applyNumberFormat="1" applyBorder="1"/>
    <xf numFmtId="0" fontId="5" fillId="0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 applyAlignment="1"/>
    <xf numFmtId="0" fontId="9" fillId="0" borderId="0" xfId="0" applyFont="1" applyBorder="1"/>
    <xf numFmtId="0" fontId="0" fillId="0" borderId="0" xfId="0" applyFill="1" applyBorder="1"/>
    <xf numFmtId="1" fontId="4" fillId="0" borderId="0" xfId="221" applyNumberFormat="1" applyFont="1" applyFill="1" applyBorder="1" applyAlignment="1">
      <alignment horizontal="right"/>
    </xf>
    <xf numFmtId="1" fontId="0" fillId="0" borderId="0" xfId="0" applyNumberFormat="1"/>
    <xf numFmtId="0" fontId="7" fillId="0" borderId="0" xfId="0" applyFont="1" applyFill="1" applyBorder="1" applyAlignment="1"/>
    <xf numFmtId="0" fontId="5" fillId="0" borderId="0" xfId="221" applyFont="1" applyFill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Border="1"/>
    <xf numFmtId="2" fontId="10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/>
    <xf numFmtId="0" fontId="4" fillId="11" borderId="0" xfId="0" applyFont="1" applyFill="1"/>
    <xf numFmtId="0" fontId="4" fillId="8" borderId="0" xfId="221" applyFont="1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22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21" fontId="0" fillId="0" borderId="0" xfId="0" applyNumberFormat="1" applyFill="1" applyAlignment="1">
      <alignment horizontal="center"/>
    </xf>
    <xf numFmtId="0" fontId="13" fillId="7" borderId="0" xfId="0" applyFont="1" applyFill="1"/>
    <xf numFmtId="14" fontId="4" fillId="6" borderId="2" xfId="0" applyNumberFormat="1" applyFont="1" applyFill="1" applyBorder="1" applyAlignment="1">
      <alignment horizontal="center"/>
    </xf>
    <xf numFmtId="21" fontId="4" fillId="6" borderId="0" xfId="0" applyNumberFormat="1" applyFont="1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21" fontId="0" fillId="10" borderId="0" xfId="0" applyNumberFormat="1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21" fontId="0" fillId="6" borderId="0" xfId="0" applyNumberFormat="1" applyFill="1" applyBorder="1" applyAlignment="1">
      <alignment horizontal="center"/>
    </xf>
    <xf numFmtId="14" fontId="0" fillId="9" borderId="2" xfId="0" applyNumberFormat="1" applyFill="1" applyBorder="1" applyAlignment="1">
      <alignment horizontal="center"/>
    </xf>
    <xf numFmtId="21" fontId="0" fillId="9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" fontId="4" fillId="6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4" fillId="0" borderId="13" xfId="0" applyNumberFormat="1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1" fontId="4" fillId="15" borderId="7" xfId="221" applyNumberFormat="1" applyFont="1" applyFill="1" applyBorder="1" applyAlignment="1">
      <alignment horizontal="center"/>
    </xf>
    <xf numFmtId="1" fontId="4" fillId="15" borderId="7" xfId="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1" fontId="6" fillId="0" borderId="8" xfId="0" applyNumberFormat="1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22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9" xfId="0" applyFont="1" applyFill="1" applyBorder="1" applyAlignment="1"/>
    <xf numFmtId="0" fontId="7" fillId="0" borderId="23" xfId="0" applyFont="1" applyFill="1" applyBorder="1" applyAlignment="1"/>
    <xf numFmtId="0" fontId="7" fillId="0" borderId="24" xfId="0" applyFont="1" applyFill="1" applyBorder="1" applyAlignment="1"/>
    <xf numFmtId="0" fontId="7" fillId="0" borderId="21" xfId="0" applyFont="1" applyFill="1" applyBorder="1" applyAlignment="1"/>
    <xf numFmtId="0" fontId="5" fillId="0" borderId="11" xfId="0" applyFont="1" applyFill="1" applyBorder="1" applyAlignment="1"/>
    <xf numFmtId="0" fontId="7" fillId="0" borderId="25" xfId="0" applyFont="1" applyFill="1" applyBorder="1" applyAlignment="1"/>
    <xf numFmtId="0" fontId="5" fillId="0" borderId="13" xfId="0" applyFont="1" applyFill="1" applyBorder="1" applyAlignment="1"/>
    <xf numFmtId="0" fontId="5" fillId="0" borderId="14" xfId="0" applyFont="1" applyFill="1" applyBorder="1" applyAlignment="1"/>
    <xf numFmtId="0" fontId="6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2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0" fontId="6" fillId="3" borderId="10" xfId="0" applyFont="1" applyFill="1" applyBorder="1"/>
    <xf numFmtId="0" fontId="6" fillId="3" borderId="0" xfId="0" applyFont="1" applyFill="1" applyBorder="1"/>
    <xf numFmtId="1" fontId="4" fillId="15" borderId="15" xfId="221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/>
    <xf numFmtId="0" fontId="6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2" fontId="6" fillId="0" borderId="29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" fontId="6" fillId="15" borderId="14" xfId="0" applyNumberFormat="1" applyFont="1" applyFill="1" applyBorder="1" applyAlignment="1">
      <alignment horizontal="center"/>
    </xf>
    <xf numFmtId="2" fontId="6" fillId="0" borderId="31" xfId="0" applyNumberFormat="1" applyFont="1" applyFill="1" applyBorder="1" applyAlignment="1">
      <alignment horizontal="center"/>
    </xf>
    <xf numFmtId="1" fontId="6" fillId="0" borderId="31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/>
    </xf>
    <xf numFmtId="0" fontId="0" fillId="0" borderId="0" xfId="0" applyFill="1" applyAlignment="1"/>
    <xf numFmtId="0" fontId="0" fillId="0" borderId="14" xfId="0" applyFill="1" applyBorder="1" applyAlignment="1">
      <alignment horizontal="center"/>
    </xf>
  </cellXfs>
  <cellStyles count="222">
    <cellStyle name="Bad" xfId="221" builtinId="27"/>
    <cellStyle name="Followed Hyperlink" xfId="22" builtinId="9" hidden="1"/>
    <cellStyle name="Followed Hyperlink" xfId="18" builtinId="9" hidden="1"/>
    <cellStyle name="Followed Hyperlink" xfId="8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28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118" builtinId="9" hidden="1"/>
    <cellStyle name="Followed Hyperlink" xfId="134" builtinId="9" hidden="1"/>
    <cellStyle name="Followed Hyperlink" xfId="150" builtinId="9" hidden="1"/>
    <cellStyle name="Followed Hyperlink" xfId="166" builtinId="9" hidden="1"/>
    <cellStyle name="Followed Hyperlink" xfId="182" builtinId="9" hidden="1"/>
    <cellStyle name="Followed Hyperlink" xfId="198" builtinId="9" hidden="1"/>
    <cellStyle name="Followed Hyperlink" xfId="214" builtinId="9" hidden="1"/>
    <cellStyle name="Followed Hyperlink" xfId="212" builtinId="9" hidden="1"/>
    <cellStyle name="Followed Hyperlink" xfId="196" builtinId="9" hidden="1"/>
    <cellStyle name="Followed Hyperlink" xfId="116" builtinId="9" hidden="1"/>
    <cellStyle name="Followed Hyperlink" xfId="128" builtinId="9" hidden="1"/>
    <cellStyle name="Followed Hyperlink" xfId="136" builtinId="9" hidden="1"/>
    <cellStyle name="Followed Hyperlink" xfId="148" builtinId="9" hidden="1"/>
    <cellStyle name="Followed Hyperlink" xfId="160" builtinId="9" hidden="1"/>
    <cellStyle name="Followed Hyperlink" xfId="168" builtinId="9" hidden="1"/>
    <cellStyle name="Followed Hyperlink" xfId="180" builtinId="9" hidden="1"/>
    <cellStyle name="Followed Hyperlink" xfId="192" builtinId="9" hidden="1"/>
    <cellStyle name="Followed Hyperlink" xfId="172" builtinId="9" hidden="1"/>
    <cellStyle name="Followed Hyperlink" xfId="140" builtinId="9" hidden="1"/>
    <cellStyle name="Followed Hyperlink" xfId="108" builtinId="9" hidden="1"/>
    <cellStyle name="Followed Hyperlink" xfId="88" builtinId="9" hidden="1"/>
    <cellStyle name="Followed Hyperlink" xfId="100" builtinId="9" hidden="1"/>
    <cellStyle name="Followed Hyperlink" xfId="92" builtinId="9" hidden="1"/>
    <cellStyle name="Followed Hyperlink" xfId="80" builtinId="9" hidden="1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104" builtinId="9" hidden="1"/>
    <cellStyle name="Followed Hyperlink" xfId="96" builtinId="9" hidden="1"/>
    <cellStyle name="Followed Hyperlink" xfId="84" builtinId="9" hidden="1"/>
    <cellStyle name="Followed Hyperlink" xfId="124" builtinId="9" hidden="1"/>
    <cellStyle name="Followed Hyperlink" xfId="156" builtinId="9" hidden="1"/>
    <cellStyle name="Followed Hyperlink" xfId="188" builtinId="9" hidden="1"/>
    <cellStyle name="Followed Hyperlink" xfId="184" builtinId="9" hidden="1"/>
    <cellStyle name="Followed Hyperlink" xfId="176" builtinId="9" hidden="1"/>
    <cellStyle name="Followed Hyperlink" xfId="164" builtinId="9" hidden="1"/>
    <cellStyle name="Followed Hyperlink" xfId="152" builtinId="9" hidden="1"/>
    <cellStyle name="Followed Hyperlink" xfId="144" builtinId="9" hidden="1"/>
    <cellStyle name="Followed Hyperlink" xfId="132" builtinId="9" hidden="1"/>
    <cellStyle name="Followed Hyperlink" xfId="120" builtinId="9" hidden="1"/>
    <cellStyle name="Followed Hyperlink" xfId="112" builtinId="9" hidden="1"/>
    <cellStyle name="Followed Hyperlink" xfId="204" builtinId="9" hidden="1"/>
    <cellStyle name="Followed Hyperlink" xfId="220" builtinId="9" hidden="1"/>
    <cellStyle name="Followed Hyperlink" xfId="206" builtinId="9" hidden="1"/>
    <cellStyle name="Followed Hyperlink" xfId="190" builtinId="9" hidden="1"/>
    <cellStyle name="Followed Hyperlink" xfId="174" builtinId="9" hidden="1"/>
    <cellStyle name="Followed Hyperlink" xfId="158" builtinId="9" hidden="1"/>
    <cellStyle name="Followed Hyperlink" xfId="142" builtinId="9" hidden="1"/>
    <cellStyle name="Followed Hyperlink" xfId="126" builtinId="9" hidden="1"/>
    <cellStyle name="Followed Hyperlink" xfId="110" builtinId="9" hidden="1"/>
    <cellStyle name="Followed Hyperlink" xfId="94" builtinId="9" hidden="1"/>
    <cellStyle name="Followed Hyperlink" xfId="78" builtinId="9" hidden="1"/>
    <cellStyle name="Followed Hyperlink" xfId="24" builtinId="9" hidden="1"/>
    <cellStyle name="Followed Hyperlink" xfId="34" builtinId="9" hidden="1"/>
    <cellStyle name="Followed Hyperlink" xfId="44" builtinId="9" hidden="1"/>
    <cellStyle name="Followed Hyperlink" xfId="56" builtinId="9" hidden="1"/>
    <cellStyle name="Followed Hyperlink" xfId="62" builtinId="9" hidden="1"/>
    <cellStyle name="Followed Hyperlink" xfId="30" builtinId="9" hidden="1"/>
    <cellStyle name="Followed Hyperlink" xfId="16" builtinId="9" hidden="1"/>
    <cellStyle name="Followed Hyperlink" xfId="6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154" builtinId="9" hidden="1"/>
    <cellStyle name="Followed Hyperlink" xfId="146" builtinId="9" hidden="1"/>
    <cellStyle name="Followed Hyperlink" xfId="138" builtinId="9" hidden="1"/>
    <cellStyle name="Followed Hyperlink" xfId="122" builtinId="9" hidden="1"/>
    <cellStyle name="Followed Hyperlink" xfId="114" builtinId="9" hidden="1"/>
    <cellStyle name="Followed Hyperlink" xfId="106" builtinId="9" hidden="1"/>
    <cellStyle name="Followed Hyperlink" xfId="90" builtinId="9" hidden="1"/>
    <cellStyle name="Followed Hyperlink" xfId="82" builtinId="9" hidden="1"/>
    <cellStyle name="Followed Hyperlink" xfId="74" builtinId="9" hidden="1"/>
    <cellStyle name="Followed Hyperlink" xfId="26" builtinId="9" hidden="1"/>
    <cellStyle name="Followed Hyperlink" xfId="32" builtinId="9" hidden="1"/>
    <cellStyle name="Followed Hyperlink" xfId="36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54" builtinId="9" hidden="1"/>
    <cellStyle name="Followed Hyperlink" xfId="64" builtinId="9" hidden="1"/>
    <cellStyle name="Followed Hyperlink" xfId="42" builtinId="9" hidden="1"/>
    <cellStyle name="Followed Hyperlink" xfId="66" builtinId="9" hidden="1"/>
    <cellStyle name="Followed Hyperlink" xfId="98" builtinId="9" hidden="1"/>
    <cellStyle name="Followed Hyperlink" xfId="130" builtinId="9" hidden="1"/>
    <cellStyle name="Followed Hyperlink" xfId="162" builtinId="9" hidden="1"/>
    <cellStyle name="Followed Hyperlink" xfId="210" builtinId="9" hidden="1"/>
    <cellStyle name="Followed Hyperlink" xfId="202" builtinId="9" hidden="1"/>
    <cellStyle name="Followed Hyperlink" xfId="186" builtinId="9" hidden="1"/>
    <cellStyle name="Followed Hyperlink" xfId="178" builtinId="9" hidden="1"/>
    <cellStyle name="Followed Hyperlink" xfId="170" builtinId="9" hidden="1"/>
    <cellStyle name="Followed Hyperlink" xfId="194" builtinId="9" hidden="1"/>
    <cellStyle name="Followed Hyperlink" xfId="216" builtinId="9" hidden="1"/>
    <cellStyle name="Followed Hyperlink" xfId="218" builtinId="9" hidden="1"/>
    <cellStyle name="Followed Hyperlink" xfId="208" builtinId="9" hidden="1"/>
    <cellStyle name="Followed Hyperlink" xfId="200" builtinId="9" hidden="1"/>
    <cellStyle name="Hyperlink" xfId="31" builtinId="8" hidden="1"/>
    <cellStyle name="Hyperlink" xfId="85" builtinId="8" hidden="1"/>
    <cellStyle name="Hyperlink" xfId="91" builtinId="8" hidden="1"/>
    <cellStyle name="Hyperlink" xfId="81" builtinId="8" hidden="1"/>
    <cellStyle name="Hyperlink" xfId="63" builtinId="8" hidden="1"/>
    <cellStyle name="Hyperlink" xfId="55" builtinId="8" hidden="1"/>
    <cellStyle name="Hyperlink" xfId="45" builtinId="8" hidden="1"/>
    <cellStyle name="Hyperlink" xfId="149" builtinId="8" hidden="1"/>
    <cellStyle name="Hyperlink" xfId="181" builtinId="8" hidden="1"/>
    <cellStyle name="Hyperlink" xfId="155" builtinId="8" hidden="1"/>
    <cellStyle name="Hyperlink" xfId="161" builtinId="8" hidden="1"/>
    <cellStyle name="Hyperlink" xfId="163" builtinId="8" hidden="1"/>
    <cellStyle name="Hyperlink" xfId="167" builtinId="8" hidden="1"/>
    <cellStyle name="Hyperlink" xfId="175" builtinId="8" hidden="1"/>
    <cellStyle name="Hyperlink" xfId="177" builtinId="8" hidden="1"/>
    <cellStyle name="Hyperlink" xfId="179" builtinId="8" hidden="1"/>
    <cellStyle name="Hyperlink" xfId="185" builtinId="8" hidden="1"/>
    <cellStyle name="Hyperlink" xfId="187" builtinId="8" hidden="1"/>
    <cellStyle name="Hyperlink" xfId="193" builtinId="8" hidden="1"/>
    <cellStyle name="Hyperlink" xfId="199" builtinId="8" hidden="1"/>
    <cellStyle name="Hyperlink" xfId="201" builtinId="8" hidden="1"/>
    <cellStyle name="Hyperlink" xfId="203" builtinId="8" hidden="1"/>
    <cellStyle name="Hyperlink" xfId="209" builtinId="8" hidden="1"/>
    <cellStyle name="Hyperlink" xfId="215" builtinId="8" hidden="1"/>
    <cellStyle name="Hyperlink" xfId="217" builtinId="8" hidden="1"/>
    <cellStyle name="Hyperlink" xfId="213" builtinId="8" hidden="1"/>
    <cellStyle name="Hyperlink" xfId="205" builtinId="8" hidden="1"/>
    <cellStyle name="Hyperlink" xfId="197" builtinId="8" hidden="1"/>
    <cellStyle name="Hyperlink" xfId="191" builtinId="8" hidden="1"/>
    <cellStyle name="Hyperlink" xfId="169" builtinId="8" hidden="1"/>
    <cellStyle name="Hyperlink" xfId="123" builtinId="8" hidden="1"/>
    <cellStyle name="Hyperlink" xfId="131" builtinId="8" hidden="1"/>
    <cellStyle name="Hyperlink" xfId="135" builtinId="8" hidden="1"/>
    <cellStyle name="Hyperlink" xfId="137" builtinId="8" hidden="1"/>
    <cellStyle name="Hyperlink" xfId="143" builtinId="8" hidden="1"/>
    <cellStyle name="Hyperlink" xfId="145" builtinId="8" hidden="1"/>
    <cellStyle name="Hyperlink" xfId="147" builtinId="8" hidden="1"/>
    <cellStyle name="Hyperlink" xfId="153" builtinId="8" hidden="1"/>
    <cellStyle name="Hyperlink" xfId="127" builtinId="8" hidden="1"/>
    <cellStyle name="Hyperlink" xfId="111" builtinId="8" hidden="1"/>
    <cellStyle name="Hyperlink" xfId="115" builtinId="8" hidden="1"/>
    <cellStyle name="Hyperlink" xfId="119" builtinId="8" hidden="1"/>
    <cellStyle name="Hyperlink" xfId="121" builtinId="8" hidden="1"/>
    <cellStyle name="Hyperlink" xfId="107" builtinId="8" hidden="1"/>
    <cellStyle name="Hyperlink" xfId="103" builtinId="8" hidden="1"/>
    <cellStyle name="Hyperlink" xfId="99" builtinId="8" hidden="1"/>
    <cellStyle name="Hyperlink" xfId="105" builtinId="8" hidden="1"/>
    <cellStyle name="Hyperlink" xfId="113" builtinId="8" hidden="1"/>
    <cellStyle name="Hyperlink" xfId="151" builtinId="8" hidden="1"/>
    <cellStyle name="Hyperlink" xfId="139" builtinId="8" hidden="1"/>
    <cellStyle name="Hyperlink" xfId="129" builtinId="8" hidden="1"/>
    <cellStyle name="Hyperlink" xfId="211" builtinId="8" hidden="1"/>
    <cellStyle name="Hyperlink" xfId="219" builtinId="8" hidden="1"/>
    <cellStyle name="Hyperlink" xfId="207" builtinId="8" hidden="1"/>
    <cellStyle name="Hyperlink" xfId="195" builtinId="8" hidden="1"/>
    <cellStyle name="Hyperlink" xfId="183" builtinId="8" hidden="1"/>
    <cellStyle name="Hyperlink" xfId="171" builtinId="8" hidden="1"/>
    <cellStyle name="Hyperlink" xfId="159" builtinId="8" hidden="1"/>
    <cellStyle name="Hyperlink" xfId="117" builtinId="8" hidden="1"/>
    <cellStyle name="Hyperlink" xfId="73" builtinId="8" hidden="1"/>
    <cellStyle name="Hyperlink" xfId="23" builtinId="8" hidden="1"/>
    <cellStyle name="Hyperlink" xfId="79" builtinId="8" hidden="1"/>
    <cellStyle name="Hyperlink" xfId="83" builtinId="8" hidden="1"/>
    <cellStyle name="Hyperlink" xfId="87" builtinId="8" hidden="1"/>
    <cellStyle name="Hyperlink" xfId="89" builtinId="8" hidden="1"/>
    <cellStyle name="Hyperlink" xfId="93" builtinId="8" hidden="1"/>
    <cellStyle name="Hyperlink" xfId="97" builtinId="8" hidden="1"/>
    <cellStyle name="Hyperlink" xfId="69" builtinId="8" hidden="1"/>
    <cellStyle name="Hyperlink" xfId="53" builtinId="8" hidden="1"/>
    <cellStyle name="Hyperlink" xfId="19" builtinId="8" hidden="1"/>
    <cellStyle name="Hyperlink" xfId="25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41" builtinId="8" hidden="1"/>
    <cellStyle name="Hyperlink" xfId="21" builtinId="8" hidden="1"/>
    <cellStyle name="Hyperlink" xfId="9" builtinId="8" hidden="1"/>
    <cellStyle name="Hyperlink" xfId="13" builtinId="8" hidden="1"/>
    <cellStyle name="Hyperlink" xfId="15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11" builtinId="8" hidden="1"/>
    <cellStyle name="Hyperlink" xfId="39" builtinId="8" hidden="1"/>
    <cellStyle name="Hyperlink" xfId="17" builtinId="8" hidden="1"/>
    <cellStyle name="Hyperlink" xfId="33" builtinId="8" hidden="1"/>
    <cellStyle name="Hyperlink" xfId="95" builtinId="8" hidden="1"/>
    <cellStyle name="Hyperlink" xfId="43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71" builtinId="8" hidden="1"/>
    <cellStyle name="Hyperlink" xfId="75" builtinId="8" hidden="1"/>
    <cellStyle name="Hyperlink" xfId="77" builtinId="8" hidden="1"/>
    <cellStyle name="Hyperlink" xfId="47" builtinId="8" hidden="1"/>
    <cellStyle name="Hyperlink" xfId="141" builtinId="8" hidden="1"/>
    <cellStyle name="Hyperlink" xfId="133" builtinId="8" hidden="1"/>
    <cellStyle name="Hyperlink" xfId="125" builtinId="8" hidden="1"/>
    <cellStyle name="Hyperlink" xfId="109" builtinId="8" hidden="1"/>
    <cellStyle name="Hyperlink" xfId="101" builtinId="8" hidden="1"/>
    <cellStyle name="Hyperlink" xfId="165" builtinId="8" hidden="1"/>
    <cellStyle name="Hyperlink" xfId="157" builtinId="8" hidden="1"/>
    <cellStyle name="Hyperlink" xfId="173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 Outbreak time series'!$R$6</c:f>
              <c:strCache>
                <c:ptCount val="1"/>
                <c:pt idx="0">
                  <c:v>Susceptible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series'!$S$6:$W$6</c:f>
              <c:numCache>
                <c:formatCode>General</c:formatCode>
                <c:ptCount val="5"/>
                <c:pt idx="0">
                  <c:v>72</c:v>
                </c:pt>
                <c:pt idx="1">
                  <c:v>70</c:v>
                </c:pt>
                <c:pt idx="2">
                  <c:v>66</c:v>
                </c:pt>
                <c:pt idx="3">
                  <c:v>40</c:v>
                </c:pt>
                <c:pt idx="4">
                  <c:v>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43-43F5-A2B8-83796A52A38F}"/>
            </c:ext>
          </c:extLst>
        </c:ser>
        <c:ser>
          <c:idx val="1"/>
          <c:order val="1"/>
          <c:tx>
            <c:strRef>
              <c:f>'Q1 Outbreak time series'!$R$7</c:f>
              <c:strCache>
                <c:ptCount val="1"/>
                <c:pt idx="0">
                  <c:v>Infected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series'!$S$7:$W$7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33</c:v>
                </c:pt>
                <c:pt idx="4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43-43F5-A2B8-83796A52A38F}"/>
            </c:ext>
          </c:extLst>
        </c:ser>
        <c:ser>
          <c:idx val="2"/>
          <c:order val="2"/>
          <c:tx>
            <c:strRef>
              <c:f>'Q1 Outbreak time series'!$R$8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443-43F5-A2B8-83796A52A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19800"/>
        <c:axId val="532520192"/>
      </c:lineChart>
      <c:catAx>
        <c:axId val="53251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20192"/>
        <c:crosses val="autoZero"/>
        <c:auto val="1"/>
        <c:lblAlgn val="ctr"/>
        <c:lblOffset val="100"/>
        <c:noMultiLvlLbl val="0"/>
      </c:catAx>
      <c:valAx>
        <c:axId val="5325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1110611173603E-2"/>
              <c:y val="0.3104475160899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1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81552305997"/>
          <c:y val="0.23831894390882"/>
          <c:w val="0.136676565429321"/>
          <c:h val="0.45112002063628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Latent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'Q5 &amp; Q6 Latent Period '!$E$4:$E$23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</c:numCache>
            </c:numRef>
          </c:cat>
          <c:val>
            <c:numRef>
              <c:f>'Q5 &amp; Q6 Latent Period '!$F$4:$F$23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36-498A-928A-DAF1DB7D2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520976"/>
        <c:axId val="532521368"/>
      </c:barChart>
      <c:catAx>
        <c:axId val="53252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21368"/>
        <c:crosses val="autoZero"/>
        <c:auto val="1"/>
        <c:lblAlgn val="ctr"/>
        <c:lblOffset val="100"/>
        <c:noMultiLvlLbl val="0"/>
      </c:catAx>
      <c:valAx>
        <c:axId val="53252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520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Incubation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'Q7 &amp; Q8 Incubation Period'!$E$4:$E$14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</c:numCache>
            </c:numRef>
          </c:cat>
          <c:val>
            <c:numRef>
              <c:f>'Q7 &amp; Q8 Incubation Period'!$F$4:$F$14</c:f>
              <c:numCache>
                <c:formatCode>General</c:formatCode>
                <c:ptCount val="11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9B-49EF-87A4-FBFF15ECD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522152"/>
        <c:axId val="532522544"/>
      </c:barChart>
      <c:catAx>
        <c:axId val="532522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22544"/>
        <c:crosses val="autoZero"/>
        <c:auto val="1"/>
        <c:lblAlgn val="ctr"/>
        <c:lblOffset val="100"/>
        <c:noMultiLvlLbl val="0"/>
      </c:catAx>
      <c:valAx>
        <c:axId val="53252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5221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Infectious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'Q9 &amp; Q10 Infectious Period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'Q9 &amp; Q10 Infectious Period '!$F$4:$F$15</c:f>
              <c:numCache>
                <c:formatCode>General</c:formatCode>
                <c:ptCount val="12"/>
                <c:pt idx="0">
                  <c:v>14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6E-49E3-82FB-FBA15225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523328"/>
        <c:axId val="532523720"/>
      </c:barChart>
      <c:catAx>
        <c:axId val="53252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23720"/>
        <c:crosses val="autoZero"/>
        <c:auto val="1"/>
        <c:lblAlgn val="ctr"/>
        <c:lblOffset val="100"/>
        <c:noMultiLvlLbl val="0"/>
      </c:catAx>
      <c:valAx>
        <c:axId val="532523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523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 time</a:t>
            </a:r>
          </a:p>
        </c:rich>
      </c:tx>
      <c:layout>
        <c:manualLayout>
          <c:xMode val="edge"/>
          <c:yMode val="edge"/>
          <c:x val="0.376075179657269"/>
          <c:y val="2.02275573658305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'Q11 &amp; Q12 Generation time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</c:numCache>
            </c:numRef>
          </c:cat>
          <c:val>
            <c:numRef>
              <c:f>'Q11 &amp; Q12 Generation time '!$F$4:$F$15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17-4C23-87DE-BD54AC5B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524504"/>
        <c:axId val="532524896"/>
      </c:barChart>
      <c:catAx>
        <c:axId val="53252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24896"/>
        <c:crosses val="autoZero"/>
        <c:auto val="1"/>
        <c:lblAlgn val="ctr"/>
        <c:lblOffset val="100"/>
        <c:noMultiLvlLbl val="0"/>
      </c:catAx>
      <c:valAx>
        <c:axId val="53252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5245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147636</xdr:rowOff>
    </xdr:from>
    <xdr:to>
      <xdr:col>25</xdr:col>
      <xdr:colOff>361950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5</xdr:row>
      <xdr:rowOff>14287</xdr:rowOff>
    </xdr:from>
    <xdr:to>
      <xdr:col>16</xdr:col>
      <xdr:colOff>257174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5</xdr:row>
      <xdr:rowOff>52387</xdr:rowOff>
    </xdr:from>
    <xdr:to>
      <xdr:col>16</xdr:col>
      <xdr:colOff>238124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71437</xdr:rowOff>
    </xdr:from>
    <xdr:to>
      <xdr:col>16</xdr:col>
      <xdr:colOff>257176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80962</xdr:rowOff>
    </xdr:from>
    <xdr:to>
      <xdr:col>16</xdr:col>
      <xdr:colOff>266699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58"/>
  <sheetViews>
    <sheetView zoomScaleNormal="100" workbookViewId="0">
      <pane xSplit="1" topLeftCell="B1" activePane="topRight" state="frozen"/>
      <selection pane="topRight" activeCell="T8" sqref="T8"/>
    </sheetView>
  </sheetViews>
  <sheetFormatPr defaultColWidth="10.875" defaultRowHeight="15.75"/>
  <cols>
    <col min="1" max="2" width="10.875" style="49"/>
    <col min="3" max="3" width="11.5" style="49" customWidth="1"/>
    <col min="4" max="4" width="10.625" style="49" bestFit="1" customWidth="1"/>
    <col min="5" max="5" width="13.625" style="49" bestFit="1" customWidth="1"/>
    <col min="6" max="6" width="15" style="49" bestFit="1" customWidth="1"/>
    <col min="7" max="7" width="10.625" style="49" bestFit="1" customWidth="1"/>
    <col min="8" max="9" width="15" style="49" bestFit="1" customWidth="1"/>
    <col min="10" max="10" width="10.625" style="49" bestFit="1" customWidth="1"/>
    <col min="11" max="11" width="14.125" style="49" bestFit="1" customWidth="1"/>
    <col min="12" max="12" width="15" style="49" bestFit="1" customWidth="1"/>
    <col min="13" max="13" width="18" style="49" customWidth="1"/>
    <col min="14" max="14" width="9.5" style="49" bestFit="1" customWidth="1"/>
    <col min="15" max="15" width="11.125" style="49" bestFit="1" customWidth="1"/>
    <col min="16" max="16" width="43.625" style="49" bestFit="1" customWidth="1"/>
    <col min="17" max="17" width="34.875" style="49" bestFit="1" customWidth="1"/>
    <col min="18" max="18" width="15.375" style="49" bestFit="1" customWidth="1"/>
    <col min="19" max="19" width="19.375" style="49" bestFit="1" customWidth="1"/>
    <col min="20" max="20" width="20.375" style="49" bestFit="1" customWidth="1"/>
    <col min="21" max="21" width="24" style="49" bestFit="1" customWidth="1"/>
    <col min="22" max="22" width="24.375" style="49" bestFit="1" customWidth="1"/>
    <col min="23" max="23" width="38" style="49" bestFit="1" customWidth="1"/>
    <col min="24" max="24" width="24.875" style="49" bestFit="1" customWidth="1"/>
    <col min="25" max="25" width="33.625" style="49" bestFit="1" customWidth="1"/>
    <col min="26" max="26" width="36.375" style="49" bestFit="1" customWidth="1"/>
    <col min="27" max="27" width="20.5" style="49" bestFit="1" customWidth="1"/>
    <col min="28" max="28" width="10.875" style="49"/>
    <col min="29" max="29" width="20.5" style="49" bestFit="1" customWidth="1"/>
    <col min="30" max="30" width="26.625" style="49" customWidth="1"/>
    <col min="31" max="16384" width="10.875" style="49"/>
  </cols>
  <sheetData>
    <row r="1" spans="1:228" s="1" customFormat="1" ht="16.5" thickBot="1">
      <c r="A1" s="146"/>
      <c r="B1" s="147"/>
      <c r="C1" s="147"/>
      <c r="D1" s="148"/>
      <c r="E1" s="141" t="s">
        <v>0</v>
      </c>
      <c r="F1" s="140"/>
      <c r="G1" s="114"/>
      <c r="H1" s="26" t="s">
        <v>1</v>
      </c>
      <c r="I1" s="140"/>
      <c r="J1" s="148"/>
      <c r="K1" s="26" t="s">
        <v>2</v>
      </c>
      <c r="L1" s="140"/>
      <c r="M1" s="138" t="s">
        <v>3</v>
      </c>
      <c r="N1" s="142"/>
      <c r="O1" s="109" t="s">
        <v>4</v>
      </c>
      <c r="P1" s="116" t="s">
        <v>5</v>
      </c>
      <c r="Q1" s="116" t="s">
        <v>6</v>
      </c>
      <c r="R1" s="117" t="s">
        <v>7</v>
      </c>
      <c r="S1" s="117" t="s">
        <v>8</v>
      </c>
      <c r="T1" s="116" t="s">
        <v>9</v>
      </c>
      <c r="U1" s="116" t="s">
        <v>10</v>
      </c>
      <c r="V1" s="116" t="s">
        <v>11</v>
      </c>
      <c r="W1" s="116" t="s">
        <v>12</v>
      </c>
      <c r="X1" s="116" t="s">
        <v>13</v>
      </c>
      <c r="Y1" s="118" t="s">
        <v>14</v>
      </c>
      <c r="Z1" s="118" t="s">
        <v>15</v>
      </c>
      <c r="AA1" s="143" t="s">
        <v>16</v>
      </c>
      <c r="AB1" s="144"/>
    </row>
    <row r="2" spans="1:228" s="119" customFormat="1" ht="16.5" thickBot="1">
      <c r="A2" s="112" t="s">
        <v>17</v>
      </c>
      <c r="B2" s="113" t="s">
        <v>18</v>
      </c>
      <c r="C2" s="139" t="s">
        <v>19</v>
      </c>
      <c r="D2" s="149" t="s">
        <v>20</v>
      </c>
      <c r="E2" s="150" t="s">
        <v>21</v>
      </c>
      <c r="F2" s="151" t="s">
        <v>22</v>
      </c>
      <c r="G2" s="149" t="s">
        <v>20</v>
      </c>
      <c r="H2" s="152" t="s">
        <v>21</v>
      </c>
      <c r="I2" s="151" t="s">
        <v>22</v>
      </c>
      <c r="J2" s="149" t="s">
        <v>20</v>
      </c>
      <c r="K2" s="150" t="s">
        <v>21</v>
      </c>
      <c r="L2" s="151" t="s">
        <v>22</v>
      </c>
      <c r="M2" s="153" t="s">
        <v>23</v>
      </c>
      <c r="N2" s="115" t="s">
        <v>24</v>
      </c>
      <c r="O2" s="154"/>
      <c r="P2" s="155" t="s">
        <v>22</v>
      </c>
      <c r="Q2" s="155" t="s">
        <v>22</v>
      </c>
      <c r="R2" s="156" t="s">
        <v>25</v>
      </c>
      <c r="S2" s="156" t="s">
        <v>25</v>
      </c>
      <c r="T2" s="155" t="s">
        <v>26</v>
      </c>
      <c r="U2" s="155" t="s">
        <v>26</v>
      </c>
      <c r="V2" s="155" t="s">
        <v>26</v>
      </c>
      <c r="W2" s="155" t="s">
        <v>22</v>
      </c>
      <c r="X2" s="155" t="s">
        <v>22</v>
      </c>
      <c r="Y2" s="157" t="s">
        <v>27</v>
      </c>
      <c r="Z2" s="157" t="s">
        <v>28</v>
      </c>
      <c r="AA2" s="9"/>
      <c r="AB2" s="9"/>
    </row>
    <row r="3" spans="1:228" s="56" customFormat="1">
      <c r="A3" s="83">
        <v>1</v>
      </c>
      <c r="B3" s="84" t="s">
        <v>29</v>
      </c>
      <c r="C3" s="84" t="b">
        <v>0</v>
      </c>
      <c r="D3" s="64">
        <v>41925</v>
      </c>
      <c r="E3" s="65">
        <v>0.39583333333333331</v>
      </c>
      <c r="F3" s="73">
        <f>IF(E3&lt;&gt;"",(D3-$AB$16)*24+24*(E3-$AB$17),"Error")</f>
        <v>9.5</v>
      </c>
      <c r="G3" s="64">
        <v>41925</v>
      </c>
      <c r="H3" s="65">
        <v>0.55208333333333337</v>
      </c>
      <c r="I3" s="73">
        <f>IF(H3&lt;&gt;"",IF(H3&lt;&gt;"NA",(G3-$AB$16)*24+24*(H3-$AB$17),""),"")</f>
        <v>13.25</v>
      </c>
      <c r="J3" s="64">
        <v>41926</v>
      </c>
      <c r="K3" s="65">
        <v>0.70833333333333337</v>
      </c>
      <c r="L3" s="73">
        <f>IF(K3&lt;&gt;"",(J3-$AB$16)*24+24*(K3-$AB$17),"")</f>
        <v>41</v>
      </c>
      <c r="M3" s="85">
        <f>IF(A3="","",IF(F3="","",COUNTIFS($B:$B,A3,$F:$F,"&gt;"&amp;F3)))</f>
        <v>1</v>
      </c>
      <c r="N3" s="84">
        <v>1</v>
      </c>
      <c r="O3" s="145"/>
      <c r="P3" s="87">
        <f t="array" ref="P3">IF(A3="","",IF( C3="","NA",IF(M3&gt;0,   IF(MIN(IF(B:B=A3,F:F))&lt;=L3,  IF(MIN(IF(B:B=A3,F:F)) &gt;= F3,   MIN(IF(B:B=A3,F:F)), "Onward infection before infected"),"Onward infection after recovered"),"")))</f>
        <v>16.833333333333332</v>
      </c>
      <c r="Q3" s="87">
        <f t="array" ref="Q3">IF(A3="","",IF( C3="","NA",IF(M3&gt;0,   IF(MIN(IF(B:B=A3,F:F))&lt;=L3,  IF(MIN(IF(B:B=A3,F:F)) &gt;= F3,   MIN(IF(B:B=A3,F:F)), F3),L3),"")))</f>
        <v>16.833333333333332</v>
      </c>
      <c r="R3" s="86">
        <f>IF(A3="","NA",IF(C3="",0,IF(C3,0,1)))</f>
        <v>1</v>
      </c>
      <c r="S3" s="86">
        <f>IF(A3="","NA",IF(I3="",0,1))</f>
        <v>1</v>
      </c>
      <c r="T3" s="87">
        <f t="shared" ref="T3:T26" si="0">IF(C3&lt;&gt;"",IF(A3="","",IF(M3&gt;0,IF(Q3&lt;&gt;"Error",Q3-F3,""),"")),"NA")</f>
        <v>7.3333333333333321</v>
      </c>
      <c r="U3" s="87">
        <f t="shared" ref="U3:U34" si="1">IF(C3&lt;&gt;"",IF(A3="","",IF(I3&lt;&gt;"",I3-F3,"")),"NA")</f>
        <v>3.75</v>
      </c>
      <c r="V3" s="87">
        <f>IF(C3&lt;&gt;"",IF(A3="","",IF(M3&gt;0,IF(Q3&lt;&gt;"Error",L3-Q3,""), L3-F3)),"NA")</f>
        <v>24.166666666666668</v>
      </c>
      <c r="W3" s="88" t="str">
        <f>IF(B3="Seed","NA",IF(C3&lt;&gt;"",IF(B3&lt;&gt;"",IF(F3-INDEX(A:F,MATCH(B3,A:A,0),6)&gt;=0,INDEX(A:F,MATCH(B3,A:A,0),6),"Error"),"Missing parent ID"),"NA"))</f>
        <v>NA</v>
      </c>
      <c r="X3" s="87" t="str">
        <f t="shared" ref="X3:X34" si="2">IF(W3="Error","Error",IF(W3 = "Missing parent ID","Missing parent ID",IF(W3&lt;&gt;"NA",F3-W3,"NA")))</f>
        <v>NA</v>
      </c>
      <c r="Y3" s="7">
        <f t="shared" ref="Y3:Y34" si="3">IF(F3&gt;0,IF(M3&lt;&gt;"",M3-N3,""),"NA")</f>
        <v>0</v>
      </c>
      <c r="Z3" s="89" t="str">
        <f>IF(B3="Seed","NA",IF(B3="","NA",IF(INDEX(A:I,MATCH(B3,A:A,0),9) &gt; 0, IF(F3 &gt; INDEX(A:I,MATCH(B3,A:A,0),9),0,1),1)))</f>
        <v>NA</v>
      </c>
      <c r="AA3" s="10" t="s">
        <v>30</v>
      </c>
      <c r="AB3" s="63"/>
      <c r="AC3" s="82"/>
      <c r="AD3" s="82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</row>
    <row r="4" spans="1:228" s="57" customFormat="1">
      <c r="A4" s="90"/>
      <c r="B4" s="72">
        <v>32</v>
      </c>
      <c r="C4" s="72" t="b">
        <v>1</v>
      </c>
      <c r="D4" s="66">
        <v>41929</v>
      </c>
      <c r="E4" s="67">
        <v>0.39305555555555555</v>
      </c>
      <c r="F4" s="74">
        <f t="shared" ref="F4:F61" si="4">IF(E4&lt;&gt;"",(D4-$AB$16)*24+24*(E4-$AB$17),"Error")</f>
        <v>105.43333333333334</v>
      </c>
      <c r="G4" s="77"/>
      <c r="H4" s="72"/>
      <c r="I4" s="74" t="str">
        <f t="shared" ref="I4:I61" si="5">IF(H4&lt;&gt;"",IF(H4&lt;&gt;"NA",(G4-$AB$16)*24+24*(H4-$AB$17),""),"")</f>
        <v/>
      </c>
      <c r="J4" s="77"/>
      <c r="K4" s="72"/>
      <c r="L4" s="74" t="str">
        <f t="shared" ref="L4:L61" si="6">IF(K4&lt;&gt;"",(J4-$AB$16)*24+24*(K4-$AB$17),"")</f>
        <v/>
      </c>
      <c r="M4" s="91" t="str">
        <f t="shared" ref="M4:M67" si="7">IF(A4="","",IF(F4="","",COUNTIFS($B:$B,A4,$F:$F,"&gt;"&amp;F4)))</f>
        <v/>
      </c>
      <c r="N4" s="72"/>
      <c r="O4" s="110"/>
      <c r="P4" s="88" t="str">
        <f t="array" ref="P4">IF(A4="","",IF( C4="","NA",IF(M4&gt;0,   IF(MIN(IF(B:B=A4,F:F))&lt;=L4,  IF(MIN(IF(B:B=A4,F:F)) &gt;= F4,   MIN(IF(B:B=A4,F:F)), "Onward infection before infected"),"Onward infection after recovered"),"")))</f>
        <v/>
      </c>
      <c r="Q4" s="88" t="str">
        <f t="array" ref="Q4">IF(A4="","",IF( C4="","NA",IF(M4&gt;0,   IF(MIN(IF(B:B=A4,F:F))&lt;=L4,  IF(MIN(IF(B:B=A4,F:F)) &gt;= F4,   MIN(IF(B:B=A4,F:F)), F4),L4),"")))</f>
        <v/>
      </c>
      <c r="R4" s="86" t="str">
        <f t="shared" ref="R4:R67" si="8">IF(A4="","NA",IF(C4="",0,IF(C4,0,1)))</f>
        <v>NA</v>
      </c>
      <c r="S4" s="92" t="s">
        <v>31</v>
      </c>
      <c r="T4" s="88" t="str">
        <f t="shared" si="0"/>
        <v/>
      </c>
      <c r="U4" s="88" t="str">
        <f t="shared" si="1"/>
        <v/>
      </c>
      <c r="V4" s="88"/>
      <c r="W4" s="88">
        <f t="shared" ref="W4:W67" si="9">IF(B4="Seed","NA",IF(C4&lt;&gt;"",IF(B4&lt;&gt;"",IF(F4-INDEX(A:F,MATCH(B4,A:A,0),6)&gt;=0,INDEX(A:F,MATCH(B4,A:A,0),6),"Error"),"Missing parent ID"),"NA"))</f>
        <v>88.666666666666671</v>
      </c>
      <c r="X4" s="87">
        <f t="shared" si="2"/>
        <v>16.766666666666666</v>
      </c>
      <c r="Y4" s="82" t="str">
        <f t="shared" si="3"/>
        <v/>
      </c>
      <c r="Z4" s="89">
        <f t="shared" ref="Z4:Z67" si="10">IF(B4="Seed","NA",IF(B4="","NA",IF(INDEX(A:I,MATCH(B4,A:A,0),9) &gt; 0, IF(F4 &gt; INDEX(A:I,MATCH(B4,A:A,0),9),0,1),1)))</f>
        <v>0</v>
      </c>
      <c r="AA4" s="10"/>
      <c r="AB4" s="10"/>
      <c r="AC4" s="82"/>
      <c r="AD4" s="82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</row>
    <row r="5" spans="1:228" s="56" customFormat="1">
      <c r="A5" s="93">
        <v>2</v>
      </c>
      <c r="B5" s="94" t="s">
        <v>29</v>
      </c>
      <c r="C5" s="94" t="b">
        <v>0</v>
      </c>
      <c r="D5" s="68">
        <v>41925</v>
      </c>
      <c r="E5" s="69">
        <v>0.39583333333333331</v>
      </c>
      <c r="F5" s="75">
        <f t="shared" si="4"/>
        <v>9.5</v>
      </c>
      <c r="G5" s="68">
        <v>41926</v>
      </c>
      <c r="H5" s="69">
        <v>0.71805555555555556</v>
      </c>
      <c r="I5" s="75">
        <f t="shared" si="5"/>
        <v>41.233333333333334</v>
      </c>
      <c r="J5" s="68">
        <v>41927</v>
      </c>
      <c r="K5" s="69">
        <v>0.52083333333333337</v>
      </c>
      <c r="L5" s="75">
        <f t="shared" si="6"/>
        <v>60.5</v>
      </c>
      <c r="M5" s="95">
        <f t="shared" si="7"/>
        <v>2</v>
      </c>
      <c r="N5" s="94">
        <v>2</v>
      </c>
      <c r="O5" s="110"/>
      <c r="P5" s="88">
        <f t="array" ref="P5">IF(A5="","",IF( C5="","NA",IF(M5&gt;0,   IF(MIN(IF(B:B=A5,F:F))&lt;=L5,  IF(MIN(IF(B:B=A5,F:F)) &gt;= F5,   MIN(IF(B:B=A5,F:F)), "Onward infection before infected"),"Onward infection after recovered"),"")))</f>
        <v>41.2</v>
      </c>
      <c r="Q5" s="88">
        <f t="array" ref="Q5">IF(A5="","",IF( C5="","NA",IF(M5&gt;0,   IF(MIN(IF(B:B=A5,F:F))&lt;=L5,  IF(MIN(IF(B:B=A5,F:F)) &gt;= F5,   MIN(IF(B:B=A5,F:F)), F5),L5),"")))</f>
        <v>41.2</v>
      </c>
      <c r="R5" s="86">
        <f t="shared" si="8"/>
        <v>1</v>
      </c>
      <c r="S5" s="92">
        <f>IF(A5="","NA",IF(I5="",0,1))</f>
        <v>1</v>
      </c>
      <c r="T5" s="88">
        <f t="shared" si="0"/>
        <v>31.700000000000003</v>
      </c>
      <c r="U5" s="88">
        <f t="shared" si="1"/>
        <v>31.733333333333334</v>
      </c>
      <c r="V5" s="88">
        <f>IF(C5&lt;&gt;"",IF(A5="","",IF(M5&gt;0,IF(Q5&lt;&gt;"Error",L5-Q5,""), L5-F5)),"NA")</f>
        <v>19.299999999999997</v>
      </c>
      <c r="W5" s="88" t="str">
        <f t="shared" si="9"/>
        <v>NA</v>
      </c>
      <c r="X5" s="87" t="str">
        <f t="shared" si="2"/>
        <v>NA</v>
      </c>
      <c r="Y5" s="82">
        <f t="shared" si="3"/>
        <v>0</v>
      </c>
      <c r="Z5" s="89" t="str">
        <f t="shared" si="10"/>
        <v>NA</v>
      </c>
      <c r="AA5" s="10" t="s">
        <v>32</v>
      </c>
      <c r="AB5" s="51"/>
      <c r="AC5" s="82"/>
      <c r="AD5" s="82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</row>
    <row r="6" spans="1:228" s="56" customFormat="1">
      <c r="A6" s="93">
        <v>3</v>
      </c>
      <c r="B6" s="94" t="s">
        <v>29</v>
      </c>
      <c r="C6" s="94" t="b">
        <v>0</v>
      </c>
      <c r="D6" s="68">
        <v>41925</v>
      </c>
      <c r="E6" s="69">
        <v>0.39583333333333331</v>
      </c>
      <c r="F6" s="75">
        <f t="shared" si="4"/>
        <v>9.5</v>
      </c>
      <c r="G6" s="78"/>
      <c r="H6" s="79"/>
      <c r="I6" s="80" t="str">
        <f t="shared" si="5"/>
        <v/>
      </c>
      <c r="J6" s="68">
        <v>41928</v>
      </c>
      <c r="K6" s="69">
        <v>0.49027777777777781</v>
      </c>
      <c r="L6" s="75">
        <f t="shared" si="6"/>
        <v>83.766666666666666</v>
      </c>
      <c r="M6" s="95">
        <f t="shared" si="7"/>
        <v>1</v>
      </c>
      <c r="N6" s="94">
        <v>1</v>
      </c>
      <c r="O6" s="111"/>
      <c r="P6" s="88">
        <f t="array" ref="P6">IF(A6="","",IF( C6="","NA",IF(M6&gt;0,   IF(MIN(IF(B:B=A6,F:F))&lt;=L6,  IF(MIN(IF(B:B=A6,F:F)) &gt;= F6,   MIN(IF(B:B=A6,F:F)), "Onward infection before infected"),"Onward infection after recovered"),"")))</f>
        <v>57.583333333333336</v>
      </c>
      <c r="Q6" s="88">
        <f t="array" ref="Q6">IF(A6="","",IF( C6="","NA",IF(M6&gt;0,   IF(MIN(IF(B:B=A6,F:F))&lt;=L6,  IF(MIN(IF(B:B=A6,F:F)) &gt;= F6,   MIN(IF(B:B=A6,F:F)), F6),L6),"")))</f>
        <v>57.583333333333336</v>
      </c>
      <c r="R6" s="86">
        <f t="shared" si="8"/>
        <v>1</v>
      </c>
      <c r="S6" s="92">
        <f>IF(A6="","NA",IF(I6="",0,1))</f>
        <v>0</v>
      </c>
      <c r="T6" s="88">
        <f t="shared" si="0"/>
        <v>48.083333333333336</v>
      </c>
      <c r="U6" s="88" t="str">
        <f t="shared" si="1"/>
        <v/>
      </c>
      <c r="V6" s="88">
        <f>IF(C6&lt;&gt;"",IF(A6="","",IF(M6&gt;0,IF(Q6&lt;&gt;"Error",L6-Q6,""), L6-F6)),"NA")</f>
        <v>26.18333333333333</v>
      </c>
      <c r="W6" s="88" t="str">
        <f t="shared" si="9"/>
        <v>NA</v>
      </c>
      <c r="X6" s="87" t="str">
        <f t="shared" si="2"/>
        <v>NA</v>
      </c>
      <c r="Y6" s="82">
        <f t="shared" si="3"/>
        <v>0</v>
      </c>
      <c r="Z6" s="89" t="str">
        <f t="shared" si="10"/>
        <v>NA</v>
      </c>
      <c r="AA6" s="10"/>
      <c r="AB6" s="10"/>
      <c r="AC6" s="82"/>
      <c r="AD6" s="82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</row>
    <row r="7" spans="1:228" s="58" customFormat="1">
      <c r="A7" s="96">
        <v>4</v>
      </c>
      <c r="B7" s="97">
        <v>1</v>
      </c>
      <c r="C7" s="97" t="b">
        <v>0</v>
      </c>
      <c r="D7" s="70">
        <v>41925</v>
      </c>
      <c r="E7" s="71">
        <v>0.70138888888888884</v>
      </c>
      <c r="F7" s="76">
        <f t="shared" si="4"/>
        <v>16.833333333333332</v>
      </c>
      <c r="G7" s="70">
        <v>41926</v>
      </c>
      <c r="H7" s="71">
        <v>0.81388888888888899</v>
      </c>
      <c r="I7" s="76">
        <f t="shared" si="5"/>
        <v>43.533333333333331</v>
      </c>
      <c r="J7" s="70">
        <v>41927</v>
      </c>
      <c r="K7" s="71">
        <v>0.60763888888888895</v>
      </c>
      <c r="L7" s="76">
        <f t="shared" si="6"/>
        <v>62.583333333333336</v>
      </c>
      <c r="M7" s="98">
        <f t="shared" si="7"/>
        <v>2</v>
      </c>
      <c r="N7" s="97">
        <v>2</v>
      </c>
      <c r="O7" s="111"/>
      <c r="P7" s="88">
        <f t="array" ref="P7">IF(A7="","",IF( C7="","NA",IF(M7&gt;0,   IF(MIN(IF(B:B=A7,F:F))&lt;=L7,  IF(MIN(IF(B:B=A7,F:F)) &gt;= F7,   MIN(IF(B:B=A7,F:F)), "Onward infection before infected"),"Onward infection after recovered"),"")))</f>
        <v>61.333333333333336</v>
      </c>
      <c r="Q7" s="88">
        <f t="array" ref="Q7">IF(A7="","",IF( C7="","NA",IF(M7&gt;0,   IF(MIN(IF(B:B=A7,F:F))&lt;=L7,  IF(MIN(IF(B:B=A7,F:F)) &gt;= F7,   MIN(IF(B:B=A7,F:F)), F7),L7),"")))</f>
        <v>61.333333333333336</v>
      </c>
      <c r="R7" s="86">
        <f t="shared" si="8"/>
        <v>1</v>
      </c>
      <c r="S7" s="92">
        <f>IF(A7="","NA",IF(I7="",0,1))</f>
        <v>1</v>
      </c>
      <c r="T7" s="88">
        <f t="shared" si="0"/>
        <v>44.5</v>
      </c>
      <c r="U7" s="88">
        <f t="shared" si="1"/>
        <v>26.7</v>
      </c>
      <c r="V7" s="88">
        <f>IF(C7&lt;&gt;"",IF(A7="","",IF(M7&gt;0,IF(Q7&lt;&gt;"Error",L7-Q7,""), L7-F7)),"NA")</f>
        <v>1.25</v>
      </c>
      <c r="W7" s="88">
        <f t="shared" si="9"/>
        <v>9.5</v>
      </c>
      <c r="X7" s="87">
        <f t="shared" si="2"/>
        <v>7.3333333333333321</v>
      </c>
      <c r="Y7" s="82">
        <f t="shared" si="3"/>
        <v>0</v>
      </c>
      <c r="Z7" s="89">
        <f t="shared" si="10"/>
        <v>0</v>
      </c>
      <c r="AA7" s="10"/>
      <c r="AB7" s="10"/>
      <c r="AC7" s="82"/>
      <c r="AD7" s="82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3"/>
      <c r="HA7" s="53"/>
      <c r="HB7" s="53"/>
      <c r="HC7" s="53"/>
      <c r="HD7" s="53"/>
      <c r="HE7" s="53"/>
      <c r="HF7" s="53"/>
      <c r="HG7" s="53"/>
      <c r="HH7" s="53"/>
      <c r="HI7" s="53"/>
      <c r="HJ7" s="53"/>
      <c r="HK7" s="53"/>
      <c r="HL7" s="53"/>
      <c r="HM7" s="53"/>
      <c r="HN7" s="53"/>
      <c r="HO7" s="53"/>
      <c r="HP7" s="53"/>
      <c r="HQ7" s="53"/>
      <c r="HR7" s="53"/>
      <c r="HS7" s="53"/>
      <c r="HT7" s="53"/>
    </row>
    <row r="8" spans="1:228" s="58" customFormat="1">
      <c r="A8" s="96">
        <v>5</v>
      </c>
      <c r="B8" s="97">
        <v>2</v>
      </c>
      <c r="C8" s="97" t="b">
        <v>0</v>
      </c>
      <c r="D8" s="70">
        <v>41926</v>
      </c>
      <c r="E8" s="71">
        <v>0.71666666666666667</v>
      </c>
      <c r="F8" s="76">
        <f t="shared" si="4"/>
        <v>41.2</v>
      </c>
      <c r="G8" s="78"/>
      <c r="H8" s="79"/>
      <c r="I8" s="80" t="str">
        <f t="shared" si="5"/>
        <v/>
      </c>
      <c r="J8" s="70">
        <v>41929</v>
      </c>
      <c r="K8" s="71">
        <v>0.57638888888888895</v>
      </c>
      <c r="L8" s="76">
        <f t="shared" si="6"/>
        <v>109.83333333333334</v>
      </c>
      <c r="M8" s="98">
        <f t="shared" si="7"/>
        <v>0</v>
      </c>
      <c r="N8" s="97">
        <v>0</v>
      </c>
      <c r="O8" s="110"/>
      <c r="P8" s="88" t="str">
        <f t="array" ref="P8">IF(A8="","",IF( C8="","NA",IF(M8&gt;0,   IF(MIN(IF(B:B=A8,F:F))&lt;=L8,  IF(MIN(IF(B:B=A8,F:F)) &gt;= F8,   MIN(IF(B:B=A8,F:F)), "Onward infection before infected"),"Onward infection after recovered"),"")))</f>
        <v/>
      </c>
      <c r="Q8" s="88" t="str">
        <f t="array" ref="Q8">IF(A8="","",IF( C8="","NA",IF(M8&gt;0,   IF(MIN(IF(B:B=A8,F:F))&lt;=L8,  IF(MIN(IF(B:B=A8,F:F)) &gt;= F8,   MIN(IF(B:B=A8,F:F)), F8),L8),"")))</f>
        <v/>
      </c>
      <c r="R8" s="86">
        <f t="shared" si="8"/>
        <v>1</v>
      </c>
      <c r="S8" s="92" t="s">
        <v>31</v>
      </c>
      <c r="T8" s="88" t="str">
        <f t="shared" si="0"/>
        <v/>
      </c>
      <c r="U8" s="88" t="str">
        <f t="shared" si="1"/>
        <v/>
      </c>
      <c r="V8" s="88">
        <f>IF(C8&lt;&gt;"",IF(A8="","",IF(M8&gt;0,IF(Q8&lt;&gt;"Error",L8-Q8,""), L8-F8)),"NA")</f>
        <v>68.63333333333334</v>
      </c>
      <c r="W8" s="88">
        <f t="shared" si="9"/>
        <v>9.5</v>
      </c>
      <c r="X8" s="87">
        <f t="shared" si="2"/>
        <v>31.700000000000003</v>
      </c>
      <c r="Y8" s="82">
        <f t="shared" si="3"/>
        <v>0</v>
      </c>
      <c r="Z8" s="89">
        <f t="shared" si="10"/>
        <v>1</v>
      </c>
      <c r="AA8" s="4"/>
      <c r="AB8" s="5"/>
      <c r="AC8" s="82"/>
      <c r="AD8" s="82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  <c r="GC8" s="53"/>
      <c r="GD8" s="53"/>
      <c r="GE8" s="53"/>
      <c r="GF8" s="53"/>
      <c r="GG8" s="53"/>
      <c r="GH8" s="53"/>
      <c r="GI8" s="53"/>
      <c r="GJ8" s="53"/>
      <c r="GK8" s="53"/>
      <c r="GL8" s="53"/>
      <c r="GM8" s="53"/>
      <c r="GN8" s="53"/>
      <c r="GO8" s="53"/>
      <c r="GP8" s="53"/>
      <c r="GQ8" s="53"/>
      <c r="GR8" s="53"/>
      <c r="GS8" s="53"/>
      <c r="GT8" s="53"/>
      <c r="GU8" s="53"/>
      <c r="GV8" s="53"/>
      <c r="GW8" s="53"/>
      <c r="GX8" s="53"/>
      <c r="GY8" s="53"/>
      <c r="GZ8" s="53"/>
      <c r="HA8" s="53"/>
      <c r="HB8" s="53"/>
      <c r="HC8" s="53"/>
      <c r="HD8" s="53"/>
      <c r="HE8" s="53"/>
      <c r="HF8" s="53"/>
      <c r="HG8" s="53"/>
      <c r="HH8" s="53"/>
      <c r="HI8" s="53"/>
      <c r="HJ8" s="53"/>
      <c r="HK8" s="53"/>
      <c r="HL8" s="53"/>
      <c r="HM8" s="53"/>
      <c r="HN8" s="53"/>
      <c r="HO8" s="53"/>
      <c r="HP8" s="53"/>
      <c r="HQ8" s="53"/>
      <c r="HR8" s="53"/>
      <c r="HS8" s="53"/>
      <c r="HT8" s="53"/>
    </row>
    <row r="9" spans="1:228" s="58" customFormat="1">
      <c r="A9" s="96">
        <v>6</v>
      </c>
      <c r="B9" s="97">
        <v>2</v>
      </c>
      <c r="C9" s="97" t="b">
        <v>0</v>
      </c>
      <c r="D9" s="70">
        <v>41926</v>
      </c>
      <c r="E9" s="71">
        <v>0.73472222222222217</v>
      </c>
      <c r="F9" s="76">
        <f t="shared" si="4"/>
        <v>41.633333333333333</v>
      </c>
      <c r="G9" s="78"/>
      <c r="H9" s="79"/>
      <c r="I9" s="80" t="str">
        <f t="shared" si="5"/>
        <v/>
      </c>
      <c r="J9" s="70">
        <v>41928</v>
      </c>
      <c r="K9" s="71">
        <v>0.54166666666666663</v>
      </c>
      <c r="L9" s="76">
        <f t="shared" si="6"/>
        <v>85</v>
      </c>
      <c r="M9" s="98">
        <f t="shared" si="7"/>
        <v>3</v>
      </c>
      <c r="N9" s="97">
        <v>3</v>
      </c>
      <c r="O9" s="111"/>
      <c r="P9" s="88">
        <f t="array" ref="P9">IF(A9="","",IF( C9="","NA",IF(M9&gt;0,   IF(MIN(IF(B:B=A9,F:F))&lt;=L9,  IF(MIN(IF(B:B=A9,F:F)) &gt;= F9,   MIN(IF(B:B=A9,F:F)), "Onward infection before infected"),"Onward infection after recovered"),"")))</f>
        <v>81.333333333333329</v>
      </c>
      <c r="Q9" s="88">
        <f t="array" ref="Q9">IF(A9="","",IF( C9="","NA",IF(M9&gt;0,   IF(MIN(IF(B:B=A9,F:F))&lt;=L9,  IF(MIN(IF(B:B=A9,F:F)) &gt;= F9,   MIN(IF(B:B=A9,F:F)), F9),L9),"")))</f>
        <v>81.333333333333329</v>
      </c>
      <c r="R9" s="86">
        <f t="shared" si="8"/>
        <v>1</v>
      </c>
      <c r="S9" s="92">
        <f>IF(A9="","NA",IF(I9="",0,1))</f>
        <v>0</v>
      </c>
      <c r="T9" s="88">
        <f t="shared" si="0"/>
        <v>39.699999999999996</v>
      </c>
      <c r="U9" s="88" t="str">
        <f t="shared" si="1"/>
        <v/>
      </c>
      <c r="V9" s="88">
        <f>IF(C9&lt;&gt;"",IF(A9="","",IF(M9&gt;0,IF(Q9&lt;&gt;"Error",L9-Q9,""), L9-F9)),"NA")</f>
        <v>3.6666666666666714</v>
      </c>
      <c r="W9" s="88">
        <f t="shared" si="9"/>
        <v>9.5</v>
      </c>
      <c r="X9" s="87">
        <f t="shared" si="2"/>
        <v>32.133333333333333</v>
      </c>
      <c r="Y9" s="82">
        <f t="shared" si="3"/>
        <v>0</v>
      </c>
      <c r="Z9" s="89">
        <f t="shared" si="10"/>
        <v>0</v>
      </c>
      <c r="AA9" s="2" t="s">
        <v>33</v>
      </c>
      <c r="AB9" s="50"/>
      <c r="AC9" s="82"/>
      <c r="AD9" s="82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3"/>
      <c r="GP9" s="53"/>
      <c r="GQ9" s="53"/>
      <c r="GR9" s="53"/>
      <c r="GS9" s="53"/>
      <c r="GT9" s="53"/>
      <c r="GU9" s="53"/>
      <c r="GV9" s="53"/>
      <c r="GW9" s="53"/>
      <c r="GX9" s="53"/>
      <c r="GY9" s="53"/>
      <c r="GZ9" s="53"/>
      <c r="HA9" s="53"/>
      <c r="HB9" s="53"/>
      <c r="HC9" s="53"/>
      <c r="HD9" s="53"/>
      <c r="HE9" s="53"/>
      <c r="HF9" s="53"/>
      <c r="HG9" s="53"/>
      <c r="HH9" s="53"/>
      <c r="HI9" s="53"/>
      <c r="HJ9" s="53"/>
      <c r="HK9" s="53"/>
      <c r="HL9" s="53"/>
      <c r="HM9" s="53"/>
      <c r="HN9" s="53"/>
      <c r="HO9" s="53"/>
      <c r="HP9" s="53"/>
      <c r="HQ9" s="53"/>
      <c r="HR9" s="53"/>
      <c r="HS9" s="53"/>
      <c r="HT9" s="53"/>
    </row>
    <row r="10" spans="1:228" s="57" customFormat="1">
      <c r="A10" s="90"/>
      <c r="B10" s="72">
        <v>43</v>
      </c>
      <c r="C10" s="72" t="b">
        <v>1</v>
      </c>
      <c r="D10" s="66">
        <v>41929</v>
      </c>
      <c r="E10" s="67">
        <v>0.69444444444444453</v>
      </c>
      <c r="F10" s="74">
        <f t="shared" si="4"/>
        <v>112.66666666666667</v>
      </c>
      <c r="G10" s="77"/>
      <c r="H10" s="72"/>
      <c r="I10" s="74" t="str">
        <f t="shared" si="5"/>
        <v/>
      </c>
      <c r="J10" s="77"/>
      <c r="K10" s="72"/>
      <c r="L10" s="74" t="str">
        <f t="shared" si="6"/>
        <v/>
      </c>
      <c r="M10" s="91" t="str">
        <f t="shared" si="7"/>
        <v/>
      </c>
      <c r="N10" s="72"/>
      <c r="O10" s="111"/>
      <c r="P10" s="88" t="str">
        <f t="array" ref="P10">IF(A10="","",IF( C10="","NA",IF(M10&gt;0,   IF(MIN(IF(B:B=A10,F:F))&lt;=L10,  IF(MIN(IF(B:B=A10,F:F)) &gt;= F10,   MIN(IF(B:B=A10,F:F)), "Onward infection before infected"),"Onward infection after recovered"),"")))</f>
        <v/>
      </c>
      <c r="Q10" s="88" t="str">
        <f t="array" ref="Q10">IF(A10="","",IF( C10="","NA",IF(M10&gt;0,   IF(MIN(IF(B:B=A10,F:F))&lt;=L10,  IF(MIN(IF(B:B=A10,F:F)) &gt;= F10,   MIN(IF(B:B=A10,F:F)), F10),L10),"")))</f>
        <v/>
      </c>
      <c r="R10" s="86" t="str">
        <f t="shared" si="8"/>
        <v>NA</v>
      </c>
      <c r="S10" s="92" t="s">
        <v>31</v>
      </c>
      <c r="T10" s="88" t="str">
        <f t="shared" si="0"/>
        <v/>
      </c>
      <c r="U10" s="88" t="str">
        <f t="shared" si="1"/>
        <v/>
      </c>
      <c r="V10" s="88"/>
      <c r="W10" s="88">
        <f t="shared" si="9"/>
        <v>112.5</v>
      </c>
      <c r="X10" s="87">
        <f t="shared" si="2"/>
        <v>0.1666666666666714</v>
      </c>
      <c r="Y10" s="82" t="str">
        <f t="shared" si="3"/>
        <v/>
      </c>
      <c r="Z10" s="89">
        <f t="shared" si="10"/>
        <v>1</v>
      </c>
      <c r="AA10" s="3" t="s">
        <v>34</v>
      </c>
      <c r="AB10" s="3"/>
      <c r="AC10" s="82"/>
      <c r="AD10" s="8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</row>
    <row r="11" spans="1:228" s="58" customFormat="1">
      <c r="A11" s="96">
        <v>7</v>
      </c>
      <c r="B11" s="97">
        <v>3</v>
      </c>
      <c r="C11" s="97" t="b">
        <v>0</v>
      </c>
      <c r="D11" s="70">
        <v>41927</v>
      </c>
      <c r="E11" s="71">
        <v>0.39930555555555558</v>
      </c>
      <c r="F11" s="76">
        <f t="shared" si="4"/>
        <v>57.583333333333336</v>
      </c>
      <c r="G11" s="70">
        <v>41928</v>
      </c>
      <c r="H11" s="71">
        <v>0.48958333333333331</v>
      </c>
      <c r="I11" s="76">
        <f t="shared" si="5"/>
        <v>83.75</v>
      </c>
      <c r="J11" s="70">
        <v>41928</v>
      </c>
      <c r="K11" s="71">
        <v>0.48958333333333331</v>
      </c>
      <c r="L11" s="76">
        <f t="shared" si="6"/>
        <v>83.75</v>
      </c>
      <c r="M11" s="98">
        <f t="shared" si="7"/>
        <v>0</v>
      </c>
      <c r="N11" s="97">
        <v>0</v>
      </c>
      <c r="O11" s="111"/>
      <c r="P11" s="88" t="str">
        <f t="array" ref="P11">IF(A11="","",IF( C11="","NA",IF(M11&gt;0,   IF(MIN(IF(B:B=A11,F:F))&lt;=L11,  IF(MIN(IF(B:B=A11,F:F)) &gt;= F11,   MIN(IF(B:B=A11,F:F)), "Onward infection before infected"),"Onward infection after recovered"),"")))</f>
        <v/>
      </c>
      <c r="Q11" s="88" t="str">
        <f>IF(A11="","",IF( C11="","NA",IF(M11&gt;0,   IF(MIN(IF(B:B=A11,F:F))&lt;=L11,  IF(MIN(IF(B:B=A11,F:F)) &gt;= F11,   MIN(IF(B:B=A11,F:F)), F11),L11),"")))</f>
        <v/>
      </c>
      <c r="R11" s="86">
        <f t="shared" si="8"/>
        <v>1</v>
      </c>
      <c r="S11" s="92">
        <f>IF(A11="","NA",IF(I11="",0,1))</f>
        <v>1</v>
      </c>
      <c r="T11" s="88" t="str">
        <f t="shared" si="0"/>
        <v/>
      </c>
      <c r="U11" s="88">
        <f t="shared" si="1"/>
        <v>26.166666666666664</v>
      </c>
      <c r="V11" s="88">
        <f>IF(C11&lt;&gt;"",IF(A11="","",IF(M11&gt;0,IF(Q11&lt;&gt;"Error",L11-Q11,""), L11-F11)),"NA")</f>
        <v>26.166666666666664</v>
      </c>
      <c r="W11" s="88">
        <f t="shared" si="9"/>
        <v>9.5</v>
      </c>
      <c r="X11" s="87">
        <f t="shared" si="2"/>
        <v>48.083333333333336</v>
      </c>
      <c r="Y11" s="82">
        <f t="shared" si="3"/>
        <v>0</v>
      </c>
      <c r="Z11" s="89">
        <f t="shared" si="10"/>
        <v>1</v>
      </c>
      <c r="AA11" s="3"/>
      <c r="AB11" s="3"/>
      <c r="AC11" s="82"/>
      <c r="AD11" s="82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</row>
    <row r="12" spans="1:228" s="57" customFormat="1">
      <c r="A12" s="90"/>
      <c r="B12" s="72"/>
      <c r="C12" s="72" t="b">
        <v>1</v>
      </c>
      <c r="D12" s="66">
        <v>41928</v>
      </c>
      <c r="E12" s="79"/>
      <c r="F12" s="74" t="str">
        <f t="shared" si="4"/>
        <v>Error</v>
      </c>
      <c r="G12" s="77"/>
      <c r="H12" s="72"/>
      <c r="I12" s="74" t="str">
        <f t="shared" si="5"/>
        <v/>
      </c>
      <c r="J12" s="77"/>
      <c r="K12" s="72"/>
      <c r="L12" s="74" t="str">
        <f t="shared" si="6"/>
        <v/>
      </c>
      <c r="M12" s="91" t="str">
        <f t="shared" si="7"/>
        <v/>
      </c>
      <c r="N12" s="72"/>
      <c r="O12" s="111"/>
      <c r="P12" s="88" t="str">
        <f t="array" ref="P12">IF(A12="","",IF( C12="","NA",IF(M12&gt;0,   IF(MIN(IF(B:B=A12,F:F))&lt;=L12,  IF(MIN(IF(B:B=A12,F:F)) &gt;= F12,   MIN(IF(B:B=A12,F:F)), "Onward infection before infected"),"Onward infection after recovered"),"")))</f>
        <v/>
      </c>
      <c r="Q12" s="88" t="str">
        <f t="array" ref="Q12">IF(A12="","",IF( C12="","NA",IF(M12&gt;0,   IF(MIN(IF(B:B=A12,F:F))&lt;=L12,  IF(MIN(IF(B:B=A12,F:F)) &gt;= F12,   MIN(IF(B:B=A12,F:F)), F12),L12),"")))</f>
        <v/>
      </c>
      <c r="R12" s="86" t="str">
        <f t="shared" si="8"/>
        <v>NA</v>
      </c>
      <c r="S12" s="92" t="s">
        <v>31</v>
      </c>
      <c r="T12" s="88" t="str">
        <f t="shared" si="0"/>
        <v/>
      </c>
      <c r="U12" s="88" t="str">
        <f t="shared" si="1"/>
        <v/>
      </c>
      <c r="V12" s="88"/>
      <c r="W12" s="88" t="str">
        <f t="shared" si="9"/>
        <v>Missing parent ID</v>
      </c>
      <c r="X12" s="87" t="str">
        <f t="shared" si="2"/>
        <v>Missing parent ID</v>
      </c>
      <c r="Y12" s="82" t="str">
        <f t="shared" si="3"/>
        <v/>
      </c>
      <c r="Z12" s="89" t="str">
        <f t="shared" si="10"/>
        <v>NA</v>
      </c>
      <c r="AA12" s="3" t="s">
        <v>35</v>
      </c>
      <c r="AB12" s="52"/>
      <c r="AC12" s="82"/>
      <c r="AD12" s="82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</row>
    <row r="13" spans="1:228" s="58" customFormat="1">
      <c r="A13" s="96">
        <v>8</v>
      </c>
      <c r="B13" s="79"/>
      <c r="C13" s="97" t="b">
        <v>0</v>
      </c>
      <c r="D13" s="70">
        <v>41927</v>
      </c>
      <c r="E13" s="71">
        <v>0.54166666666666663</v>
      </c>
      <c r="F13" s="76">
        <f t="shared" si="4"/>
        <v>61</v>
      </c>
      <c r="G13" s="70">
        <v>41927</v>
      </c>
      <c r="H13" s="71">
        <v>0.92152777777777783</v>
      </c>
      <c r="I13" s="76">
        <f t="shared" si="5"/>
        <v>70.116666666666674</v>
      </c>
      <c r="J13" s="78"/>
      <c r="K13" s="79"/>
      <c r="L13" s="80" t="str">
        <f t="shared" si="6"/>
        <v/>
      </c>
      <c r="M13" s="98">
        <f t="shared" si="7"/>
        <v>0</v>
      </c>
      <c r="N13" s="97">
        <v>0</v>
      </c>
      <c r="O13" s="111"/>
      <c r="P13" s="88" t="str">
        <f t="array" ref="P13">IF(A13="","",IF( C13="","NA",IF(M13&gt;0,   IF(MIN(IF(B:B=A13,F:F))&lt;=L13,  IF(MIN(IF(B:B=A13,F:F)) &gt;= F13,   MIN(IF(B:B=A13,F:F)), "Onward infection before infected"),"Onward infection after recovered"),"")))</f>
        <v/>
      </c>
      <c r="Q13" s="88" t="str">
        <f t="array" ref="Q13">IF(A13="","",IF( C13="","NA",IF(M13&gt;0,   IF(MIN(IF(B:B=A13,F:F))&lt;=L13,  IF(MIN(IF(B:B=A13,F:F)) &gt;= F13,   MIN(IF(B:B=A13,F:F)), F13),L13),"")))</f>
        <v/>
      </c>
      <c r="R13" s="86">
        <f t="shared" si="8"/>
        <v>1</v>
      </c>
      <c r="S13" s="92">
        <f>IF(A13="","NA",IF(I13="",0,1))</f>
        <v>1</v>
      </c>
      <c r="T13" s="88" t="str">
        <f t="shared" si="0"/>
        <v/>
      </c>
      <c r="U13" s="88">
        <f t="shared" si="1"/>
        <v>9.1166666666666742</v>
      </c>
      <c r="V13" s="88"/>
      <c r="W13" s="88" t="str">
        <f t="shared" si="9"/>
        <v>Missing parent ID</v>
      </c>
      <c r="X13" s="87" t="str">
        <f t="shared" si="2"/>
        <v>Missing parent ID</v>
      </c>
      <c r="Y13" s="82">
        <f t="shared" si="3"/>
        <v>0</v>
      </c>
      <c r="Z13" s="89" t="str">
        <f t="shared" si="10"/>
        <v>NA</v>
      </c>
      <c r="AA13" s="3"/>
      <c r="AB13" s="1"/>
      <c r="AC13" s="82"/>
      <c r="AD13" s="82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</row>
    <row r="14" spans="1:228" s="58" customFormat="1">
      <c r="A14" s="96">
        <v>9</v>
      </c>
      <c r="B14" s="97">
        <v>4</v>
      </c>
      <c r="C14" s="97" t="b">
        <v>0</v>
      </c>
      <c r="D14" s="70">
        <v>41927</v>
      </c>
      <c r="E14" s="71">
        <v>0.55555555555555558</v>
      </c>
      <c r="F14" s="76">
        <f t="shared" si="4"/>
        <v>61.333333333333336</v>
      </c>
      <c r="G14" s="70">
        <v>41928</v>
      </c>
      <c r="H14" s="71">
        <v>0.55347222222222225</v>
      </c>
      <c r="I14" s="76">
        <f t="shared" si="5"/>
        <v>85.283333333333331</v>
      </c>
      <c r="J14" s="70">
        <v>41929</v>
      </c>
      <c r="K14" s="71">
        <v>0.52430555555555558</v>
      </c>
      <c r="L14" s="76">
        <f t="shared" si="6"/>
        <v>108.58333333333333</v>
      </c>
      <c r="M14" s="98">
        <f t="shared" si="7"/>
        <v>2</v>
      </c>
      <c r="N14" s="97">
        <v>0</v>
      </c>
      <c r="O14" s="111"/>
      <c r="P14" s="88">
        <f t="array" ref="P14">IF(A14="","",IF( C14="","NA",IF(M14&gt;0,   IF(MIN(IF(B:B=A14,F:F))&lt;=L14,  IF(MIN(IF(B:B=A14,F:F)) &gt;= F14,   MIN(IF(B:B=A14,F:F)), "Onward infection before infected"),"Onward infection after recovered"),"")))</f>
        <v>84.583333333333329</v>
      </c>
      <c r="Q14" s="88">
        <f t="array" ref="Q14">IF(A14="","",IF( C14="","NA",IF(M14&gt;0,   IF(MIN(IF(B:B=A14,F:F))&lt;=L14,  IF(MIN(IF(B:B=A14,F:F)) &gt;= F14,   MIN(IF(B:B=A14,F:F)), F14),L14),"")))</f>
        <v>84.583333333333329</v>
      </c>
      <c r="R14" s="86">
        <f t="shared" si="8"/>
        <v>1</v>
      </c>
      <c r="S14" s="92">
        <f>IF(A14="","NA",IF(I14="",0,1))</f>
        <v>1</v>
      </c>
      <c r="T14" s="88">
        <f t="shared" si="0"/>
        <v>23.249999999999993</v>
      </c>
      <c r="U14" s="88">
        <f t="shared" si="1"/>
        <v>23.949999999999996</v>
      </c>
      <c r="V14" s="88"/>
      <c r="W14" s="88">
        <f t="shared" si="9"/>
        <v>16.833333333333332</v>
      </c>
      <c r="X14" s="87">
        <f t="shared" si="2"/>
        <v>44.5</v>
      </c>
      <c r="Y14" s="82">
        <f t="shared" si="3"/>
        <v>2</v>
      </c>
      <c r="Z14" s="89">
        <f t="shared" si="10"/>
        <v>0</v>
      </c>
      <c r="AA14" s="3" t="s">
        <v>36</v>
      </c>
      <c r="AB14" s="11"/>
      <c r="AC14" s="82"/>
      <c r="AD14" s="82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53"/>
      <c r="GX14" s="53"/>
      <c r="GY14" s="53"/>
      <c r="GZ14" s="53"/>
      <c r="HA14" s="53"/>
      <c r="HB14" s="53"/>
      <c r="HC14" s="53"/>
      <c r="HD14" s="53"/>
      <c r="HE14" s="53"/>
      <c r="HF14" s="53"/>
      <c r="HG14" s="53"/>
      <c r="HH14" s="53"/>
      <c r="HI14" s="53"/>
      <c r="HJ14" s="53"/>
      <c r="HK14" s="53"/>
      <c r="HL14" s="53"/>
      <c r="HM14" s="53"/>
      <c r="HN14" s="53"/>
      <c r="HO14" s="53"/>
      <c r="HP14" s="53"/>
      <c r="HQ14" s="53"/>
      <c r="HR14" s="53"/>
      <c r="HS14" s="53"/>
      <c r="HT14" s="53"/>
    </row>
    <row r="15" spans="1:228" s="57" customFormat="1">
      <c r="A15" s="90"/>
      <c r="B15" s="72">
        <v>11</v>
      </c>
      <c r="C15" s="72" t="b">
        <v>1</v>
      </c>
      <c r="D15" s="66">
        <v>41928</v>
      </c>
      <c r="E15" s="67">
        <v>0.52083333333333337</v>
      </c>
      <c r="F15" s="74">
        <f t="shared" si="4"/>
        <v>84.5</v>
      </c>
      <c r="G15" s="77"/>
      <c r="H15" s="72"/>
      <c r="I15" s="74" t="str">
        <f t="shared" si="5"/>
        <v/>
      </c>
      <c r="J15" s="77"/>
      <c r="K15" s="72"/>
      <c r="L15" s="74" t="str">
        <f t="shared" si="6"/>
        <v/>
      </c>
      <c r="M15" s="91" t="str">
        <f t="shared" si="7"/>
        <v/>
      </c>
      <c r="N15" s="72"/>
      <c r="O15" s="111"/>
      <c r="P15" s="88" t="str">
        <f t="array" ref="P15">IF(A15="","",IF( C15="","NA",IF(M15&gt;0,   IF(MIN(IF(B:B=A15,F:F))&lt;=L15,  IF(MIN(IF(B:B=A15,F:F)) &gt;= F15,   MIN(IF(B:B=A15,F:F)), "Onward infection before infected"),"Onward infection after recovered"),"")))</f>
        <v/>
      </c>
      <c r="Q15" s="88" t="str">
        <f t="array" ref="Q15">IF(A15="","",IF( C15="","NA",IF(M15&gt;0,   IF(MIN(IF(B:B=A15,F:F))&lt;=L15,  IF(MIN(IF(B:B=A15,F:F)) &gt;= F15,   MIN(IF(B:B=A15,F:F)), F15),L15),"")))</f>
        <v/>
      </c>
      <c r="R15" s="86" t="str">
        <f t="shared" si="8"/>
        <v>NA</v>
      </c>
      <c r="S15" s="92" t="s">
        <v>31</v>
      </c>
      <c r="T15" s="88" t="str">
        <f t="shared" si="0"/>
        <v/>
      </c>
      <c r="U15" s="88" t="str">
        <f t="shared" si="1"/>
        <v/>
      </c>
      <c r="V15" s="88"/>
      <c r="W15" s="88">
        <f t="shared" si="9"/>
        <v>81.333333333333329</v>
      </c>
      <c r="X15" s="87">
        <f t="shared" si="2"/>
        <v>3.1666666666666714</v>
      </c>
      <c r="Y15" s="82" t="str">
        <f t="shared" si="3"/>
        <v/>
      </c>
      <c r="Z15" s="89">
        <f t="shared" si="10"/>
        <v>0</v>
      </c>
      <c r="AA15" s="53"/>
      <c r="AB15" s="53"/>
      <c r="AC15" s="82"/>
      <c r="AD15" s="82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</row>
    <row r="16" spans="1:228" s="57" customFormat="1">
      <c r="A16" s="90"/>
      <c r="B16" s="72"/>
      <c r="C16" s="72" t="b">
        <v>1</v>
      </c>
      <c r="D16" s="66">
        <v>41929</v>
      </c>
      <c r="E16" s="79"/>
      <c r="F16" s="74" t="str">
        <f t="shared" si="4"/>
        <v>Error</v>
      </c>
      <c r="G16" s="77"/>
      <c r="H16" s="72"/>
      <c r="I16" s="74" t="str">
        <f t="shared" si="5"/>
        <v/>
      </c>
      <c r="J16" s="77"/>
      <c r="K16" s="72"/>
      <c r="L16" s="74" t="str">
        <f t="shared" si="6"/>
        <v/>
      </c>
      <c r="M16" s="91" t="str">
        <f t="shared" si="7"/>
        <v/>
      </c>
      <c r="N16" s="72"/>
      <c r="O16" s="111"/>
      <c r="P16" s="88" t="str">
        <f t="array" ref="P16">IF(A16="","",IF( C16="","NA",IF(M16&gt;0,   IF(MIN(IF(B:B=A16,F:F))&lt;=L16,  IF(MIN(IF(B:B=A16,F:F)) &gt;= F16,   MIN(IF(B:B=A16,F:F)), "Onward infection before infected"),"Onward infection after recovered"),"")))</f>
        <v/>
      </c>
      <c r="Q16" s="88" t="str">
        <f t="array" ref="Q16">IF(A16="","",IF( C16="","NA",IF(M16&gt;0,   IF(MIN(IF(B:B=A16,F:F))&lt;=L16,  IF(MIN(IF(B:B=A16,F:F)) &gt;= F16,   MIN(IF(B:B=A16,F:F)), F16),L16),"")))</f>
        <v/>
      </c>
      <c r="R16" s="86" t="str">
        <f t="shared" si="8"/>
        <v>NA</v>
      </c>
      <c r="S16" s="92" t="s">
        <v>31</v>
      </c>
      <c r="T16" s="88" t="str">
        <f t="shared" si="0"/>
        <v/>
      </c>
      <c r="U16" s="88" t="str">
        <f t="shared" si="1"/>
        <v/>
      </c>
      <c r="V16" s="88"/>
      <c r="W16" s="88" t="str">
        <f t="shared" si="9"/>
        <v>Missing parent ID</v>
      </c>
      <c r="X16" s="87" t="str">
        <f t="shared" si="2"/>
        <v>Missing parent ID</v>
      </c>
      <c r="Y16" s="82" t="str">
        <f t="shared" si="3"/>
        <v/>
      </c>
      <c r="Z16" s="89" t="str">
        <f t="shared" si="10"/>
        <v>NA</v>
      </c>
      <c r="AA16" s="158" t="s">
        <v>37</v>
      </c>
      <c r="AB16" s="61">
        <v>41925</v>
      </c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</row>
    <row r="17" spans="1:228" s="58" customFormat="1">
      <c r="A17" s="96">
        <v>10</v>
      </c>
      <c r="B17" s="97">
        <v>4</v>
      </c>
      <c r="C17" s="97" t="b">
        <v>0</v>
      </c>
      <c r="D17" s="70">
        <v>41927</v>
      </c>
      <c r="E17" s="71">
        <v>0.55555555555555558</v>
      </c>
      <c r="F17" s="76">
        <f t="shared" si="4"/>
        <v>61.333333333333336</v>
      </c>
      <c r="G17" s="78"/>
      <c r="H17" s="79"/>
      <c r="I17" s="80" t="str">
        <f t="shared" si="5"/>
        <v/>
      </c>
      <c r="J17" s="70">
        <v>41928</v>
      </c>
      <c r="K17" s="71">
        <v>0.66666666666666663</v>
      </c>
      <c r="L17" s="76">
        <f t="shared" si="6"/>
        <v>88</v>
      </c>
      <c r="M17" s="98">
        <f t="shared" si="7"/>
        <v>1</v>
      </c>
      <c r="N17" s="97">
        <v>1</v>
      </c>
      <c r="O17" s="111"/>
      <c r="P17" s="88">
        <f t="array" ref="P17">IF(A17="","",IF( C17="","NA",IF(M17&gt;0,   IF(MIN(IF(B:B=A17,F:F))&lt;=L17,  IF(MIN(IF(B:B=A17,F:F)) &gt;= F17,   MIN(IF(B:B=A17,F:F)), "Onward infection before infected"),"Onward infection after recovered"),"")))</f>
        <v>83.75</v>
      </c>
      <c r="Q17" s="88">
        <f t="array" ref="Q17">IF(A17="","",IF( C17="","NA",IF(M17&gt;0,   IF(MIN(IF(B:B=A17,F:F))&lt;=L17,  IF(MIN(IF(B:B=A17,F:F)) &gt;= F17,   MIN(IF(B:B=A17,F:F)), F17),L17),"")))</f>
        <v>83.75</v>
      </c>
      <c r="R17" s="86">
        <f t="shared" si="8"/>
        <v>1</v>
      </c>
      <c r="S17" s="92">
        <f>IF(A17="","NA",IF(I17="",0,1))</f>
        <v>0</v>
      </c>
      <c r="T17" s="88">
        <f t="shared" si="0"/>
        <v>22.416666666666664</v>
      </c>
      <c r="U17" s="88" t="str">
        <f t="shared" si="1"/>
        <v/>
      </c>
      <c r="V17" s="88">
        <f>IF(C17&lt;&gt;"",IF(A17="","",IF(M17&gt;0,IF(Q17&lt;&gt;"Error",L17-Q17,""), L17-F17)),"NA")</f>
        <v>4.25</v>
      </c>
      <c r="W17" s="88">
        <f t="shared" si="9"/>
        <v>16.833333333333332</v>
      </c>
      <c r="X17" s="87">
        <f t="shared" si="2"/>
        <v>44.5</v>
      </c>
      <c r="Y17" s="82">
        <f t="shared" si="3"/>
        <v>0</v>
      </c>
      <c r="Z17" s="89">
        <f t="shared" si="10"/>
        <v>0</v>
      </c>
      <c r="AA17" s="158" t="s">
        <v>38</v>
      </c>
      <c r="AB17" s="62">
        <v>0</v>
      </c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</row>
    <row r="18" spans="1:228" s="57" customFormat="1">
      <c r="A18" s="90"/>
      <c r="B18" s="72">
        <v>32</v>
      </c>
      <c r="C18" s="72" t="b">
        <v>1</v>
      </c>
      <c r="D18" s="66">
        <v>41929</v>
      </c>
      <c r="E18" s="67">
        <v>0.39305555555555555</v>
      </c>
      <c r="F18" s="74">
        <f t="shared" si="4"/>
        <v>105.43333333333334</v>
      </c>
      <c r="G18" s="77"/>
      <c r="H18" s="72"/>
      <c r="I18" s="74" t="str">
        <f t="shared" si="5"/>
        <v/>
      </c>
      <c r="J18" s="77"/>
      <c r="K18" s="72"/>
      <c r="L18" s="74" t="str">
        <f t="shared" si="6"/>
        <v/>
      </c>
      <c r="M18" s="91" t="str">
        <f t="shared" si="7"/>
        <v/>
      </c>
      <c r="N18" s="72"/>
      <c r="O18" s="111"/>
      <c r="P18" s="88" t="str">
        <f t="array" ref="P18">IF(A18="","",IF( C18="","NA",IF(M18&gt;0,   IF(MIN(IF(B:B=A18,F:F))&lt;=L18,  IF(MIN(IF(B:B=A18,F:F)) &gt;= F18,   MIN(IF(B:B=A18,F:F)), "Onward infection before infected"),"Onward infection after recovered"),"")))</f>
        <v/>
      </c>
      <c r="Q18" s="88" t="str">
        <f t="array" ref="Q18">IF(A18="","",IF( C18="","NA",IF(M18&gt;0,   IF(MIN(IF(B:B=A18,F:F))&lt;=L18,  IF(MIN(IF(B:B=A18,F:F)) &gt;= F18,   MIN(IF(B:B=A18,F:F)), F18),L18),"")))</f>
        <v/>
      </c>
      <c r="R18" s="86" t="str">
        <f t="shared" si="8"/>
        <v>NA</v>
      </c>
      <c r="S18" s="92" t="s">
        <v>31</v>
      </c>
      <c r="T18" s="88" t="str">
        <f t="shared" si="0"/>
        <v/>
      </c>
      <c r="U18" s="88" t="str">
        <f t="shared" si="1"/>
        <v/>
      </c>
      <c r="V18" s="88"/>
      <c r="W18" s="88">
        <f t="shared" si="9"/>
        <v>88.666666666666671</v>
      </c>
      <c r="X18" s="87">
        <f t="shared" si="2"/>
        <v>16.766666666666666</v>
      </c>
      <c r="Y18" s="82" t="str">
        <f t="shared" si="3"/>
        <v/>
      </c>
      <c r="Z18" s="89">
        <f t="shared" si="10"/>
        <v>0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</row>
    <row r="19" spans="1:228" s="58" customFormat="1">
      <c r="A19" s="96">
        <v>11</v>
      </c>
      <c r="B19" s="97">
        <v>6</v>
      </c>
      <c r="C19" s="97" t="b">
        <v>0</v>
      </c>
      <c r="D19" s="70">
        <v>41928</v>
      </c>
      <c r="E19" s="71">
        <v>0.3888888888888889</v>
      </c>
      <c r="F19" s="76">
        <f t="shared" si="4"/>
        <v>81.333333333333329</v>
      </c>
      <c r="G19" s="70">
        <v>41928</v>
      </c>
      <c r="H19" s="71">
        <v>0.39166666666666666</v>
      </c>
      <c r="I19" s="76">
        <f t="shared" si="5"/>
        <v>81.400000000000006</v>
      </c>
      <c r="J19" s="70">
        <v>41928</v>
      </c>
      <c r="K19" s="71">
        <v>0.52083333333333337</v>
      </c>
      <c r="L19" s="76">
        <f t="shared" si="6"/>
        <v>84.5</v>
      </c>
      <c r="M19" s="98">
        <f t="shared" si="7"/>
        <v>5</v>
      </c>
      <c r="N19" s="97">
        <v>3</v>
      </c>
      <c r="O19" s="111"/>
      <c r="P19" s="88">
        <f t="array" ref="P19">IF(A19="","",IF( C19="","NA",IF(M19&gt;0,   IF(MIN(IF(B:B=A19,F:F))&lt;=L19,  IF(MIN(IF(B:B=A19,F:F)) &gt;= F19,   MIN(IF(B:B=A19,F:F)), "Onward infection before infected"),"Onward infection after recovered"),"")))</f>
        <v>81.5</v>
      </c>
      <c r="Q19" s="88">
        <f t="array" ref="Q19">IF(A19="","",IF( C19="","NA",IF(M19&gt;0,   IF(MIN(IF(B:B=A19,F:F))&lt;=L19,  IF(MIN(IF(B:B=A19,F:F)) &gt;= F19,   MIN(IF(B:B=A19,F:F)), F19),L19),"")))</f>
        <v>81.5</v>
      </c>
      <c r="R19" s="86">
        <f t="shared" si="8"/>
        <v>1</v>
      </c>
      <c r="S19" s="92">
        <f>IF(A19="","NA",IF(I19="",0,1))</f>
        <v>1</v>
      </c>
      <c r="T19" s="88">
        <f t="shared" si="0"/>
        <v>0.1666666666666714</v>
      </c>
      <c r="U19" s="88">
        <f t="shared" si="1"/>
        <v>6.6666666666677088E-2</v>
      </c>
      <c r="V19" s="88">
        <f>IF(C19&lt;&gt;"",IF(A19="","",IF(M19&gt;0,IF(Q19&lt;&gt;"Error",L19-Q19,""), L19-F19)),"NA")</f>
        <v>3</v>
      </c>
      <c r="W19" s="88">
        <f t="shared" si="9"/>
        <v>41.633333333333333</v>
      </c>
      <c r="X19" s="87">
        <f t="shared" si="2"/>
        <v>39.699999999999996</v>
      </c>
      <c r="Y19" s="82">
        <f t="shared" si="3"/>
        <v>2</v>
      </c>
      <c r="Z19" s="89">
        <f t="shared" si="10"/>
        <v>1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3"/>
      <c r="GP19" s="53"/>
      <c r="GQ19" s="53"/>
      <c r="GR19" s="53"/>
      <c r="GS19" s="53"/>
      <c r="GT19" s="53"/>
      <c r="GU19" s="53"/>
      <c r="GV19" s="53"/>
      <c r="GW19" s="53"/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  <c r="HS19" s="53"/>
      <c r="HT19" s="53"/>
    </row>
    <row r="20" spans="1:228" s="58" customFormat="1">
      <c r="A20" s="96">
        <v>12</v>
      </c>
      <c r="B20" s="97">
        <v>6</v>
      </c>
      <c r="C20" s="97" t="b">
        <v>0</v>
      </c>
      <c r="D20" s="70">
        <v>41928</v>
      </c>
      <c r="E20" s="71">
        <v>0.3888888888888889</v>
      </c>
      <c r="F20" s="76">
        <f t="shared" si="4"/>
        <v>81.333333333333329</v>
      </c>
      <c r="G20" s="70">
        <v>41928</v>
      </c>
      <c r="H20" s="71">
        <v>0.9819444444444444</v>
      </c>
      <c r="I20" s="76">
        <f t="shared" si="5"/>
        <v>95.566666666666663</v>
      </c>
      <c r="J20" s="70">
        <v>41929</v>
      </c>
      <c r="K20" s="71">
        <v>0.55277777777777781</v>
      </c>
      <c r="L20" s="76">
        <f t="shared" si="6"/>
        <v>109.26666666666667</v>
      </c>
      <c r="M20" s="98">
        <f t="shared" si="7"/>
        <v>2</v>
      </c>
      <c r="N20" s="97">
        <v>2</v>
      </c>
      <c r="O20" s="111"/>
      <c r="P20" s="88">
        <f t="array" ref="P20">IF(A20="","",IF( C20="","NA",IF(M20&gt;0,   IF(MIN(IF(B:B=A20,F:F))&lt;=L20,  IF(MIN(IF(B:B=A20,F:F)) &gt;= F20,   MIN(IF(B:B=A20,F:F)), "Onward infection before infected"),"Onward infection after recovered"),"")))</f>
        <v>109.26666666666667</v>
      </c>
      <c r="Q20" s="88">
        <f t="array" ref="Q20">IF(A20="","",IF( C20="","NA",IF(M20&gt;0,   IF(MIN(IF(B:B=A20,F:F))&lt;=L20,  IF(MIN(IF(B:B=A20,F:F)) &gt;= F20,   MIN(IF(B:B=A20,F:F)), F20),L20),"")))</f>
        <v>109.26666666666667</v>
      </c>
      <c r="R20" s="86">
        <f t="shared" si="8"/>
        <v>1</v>
      </c>
      <c r="S20" s="92">
        <f>IF(A20="","NA",IF(I20="",0,1))</f>
        <v>1</v>
      </c>
      <c r="T20" s="88">
        <f t="shared" si="0"/>
        <v>27.933333333333337</v>
      </c>
      <c r="U20" s="88">
        <f t="shared" si="1"/>
        <v>14.233333333333334</v>
      </c>
      <c r="V20" s="88">
        <f>IF(C20&lt;&gt;"",IF(A20="","",IF(M20&gt;0,IF(Q20&lt;&gt;"Error",L20-Q20,""), L20-F20)),"NA")</f>
        <v>0</v>
      </c>
      <c r="W20" s="88">
        <f t="shared" si="9"/>
        <v>41.633333333333333</v>
      </c>
      <c r="X20" s="87">
        <f t="shared" si="2"/>
        <v>39.699999999999996</v>
      </c>
      <c r="Y20" s="82">
        <f t="shared" si="3"/>
        <v>0</v>
      </c>
      <c r="Z20" s="89">
        <f t="shared" si="10"/>
        <v>1</v>
      </c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</row>
    <row r="21" spans="1:228" s="58" customFormat="1">
      <c r="A21" s="96">
        <v>13</v>
      </c>
      <c r="B21" s="97">
        <v>11</v>
      </c>
      <c r="C21" s="97" t="b">
        <v>0</v>
      </c>
      <c r="D21" s="70">
        <v>41928</v>
      </c>
      <c r="E21" s="71">
        <v>0.39583333333333331</v>
      </c>
      <c r="F21" s="76">
        <f t="shared" si="4"/>
        <v>81.5</v>
      </c>
      <c r="G21" s="70">
        <v>41928</v>
      </c>
      <c r="H21" s="71">
        <v>0.63750000000000007</v>
      </c>
      <c r="I21" s="76">
        <f t="shared" si="5"/>
        <v>87.3</v>
      </c>
      <c r="J21" s="70">
        <v>41928</v>
      </c>
      <c r="K21" s="71">
        <v>0.52777777777777779</v>
      </c>
      <c r="L21" s="76">
        <f t="shared" si="6"/>
        <v>84.666666666666671</v>
      </c>
      <c r="M21" s="98">
        <f t="shared" si="7"/>
        <v>0</v>
      </c>
      <c r="N21" s="97">
        <v>0</v>
      </c>
      <c r="O21" s="111"/>
      <c r="P21" s="88" t="str">
        <f t="array" ref="P21">IF(A21="","",IF( C21="","NA",IF(M21&gt;0,   IF(MIN(IF(B:B=A21,F:F))&lt;=L21,  IF(MIN(IF(B:B=A21,F:F)) &gt;= F21,   MIN(IF(B:B=A21,F:F)), "Onward infection before infected"),"Onward infection after recovered"),"")))</f>
        <v/>
      </c>
      <c r="Q21" s="88" t="str">
        <f t="array" ref="Q21">IF(A21="","",IF( C21="","NA",IF(M21&gt;0,   IF(MIN(IF(B:B=A21,F:F))&lt;=L21,  IF(MIN(IF(B:B=A21,F:F)) &gt;= F21,   MIN(IF(B:B=A21,F:F)), F21),L21),"")))</f>
        <v/>
      </c>
      <c r="R21" s="86">
        <f t="shared" si="8"/>
        <v>1</v>
      </c>
      <c r="S21" s="92">
        <f>IF(A21="","NA",IF(I21="",0,1))</f>
        <v>1</v>
      </c>
      <c r="T21" s="88" t="str">
        <f t="shared" si="0"/>
        <v/>
      </c>
      <c r="U21" s="88">
        <f t="shared" si="1"/>
        <v>5.7999999999999972</v>
      </c>
      <c r="V21" s="88">
        <f>IF(C21&lt;&gt;"",IF(A21="","",IF(M21&gt;0,IF(Q21&lt;&gt;"Error",L21-Q21,""), L21-F21)),"NA")</f>
        <v>3.1666666666666714</v>
      </c>
      <c r="W21" s="88">
        <f t="shared" si="9"/>
        <v>81.333333333333329</v>
      </c>
      <c r="X21" s="87">
        <f t="shared" si="2"/>
        <v>0.1666666666666714</v>
      </c>
      <c r="Y21" s="82">
        <f t="shared" si="3"/>
        <v>0</v>
      </c>
      <c r="Z21" s="89">
        <f t="shared" si="10"/>
        <v>0</v>
      </c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3"/>
      <c r="FE21" s="53"/>
      <c r="FF21" s="53"/>
      <c r="FG21" s="53"/>
      <c r="FH21" s="53"/>
      <c r="FI21" s="53"/>
      <c r="FJ21" s="53"/>
      <c r="FK21" s="53"/>
      <c r="FL21" s="53"/>
      <c r="FM21" s="53"/>
      <c r="FN21" s="53"/>
      <c r="FO21" s="53"/>
      <c r="FP21" s="53"/>
      <c r="FQ21" s="53"/>
      <c r="FR21" s="53"/>
      <c r="FS21" s="53"/>
      <c r="FT21" s="53"/>
      <c r="FU21" s="53"/>
      <c r="FV21" s="53"/>
      <c r="FW21" s="53"/>
      <c r="FX21" s="53"/>
      <c r="FY21" s="53"/>
      <c r="FZ21" s="53"/>
      <c r="GA21" s="53"/>
      <c r="GB21" s="53"/>
      <c r="GC21" s="53"/>
      <c r="GD21" s="53"/>
      <c r="GE21" s="53"/>
      <c r="GF21" s="53"/>
      <c r="GG21" s="53"/>
      <c r="GH21" s="53"/>
      <c r="GI21" s="53"/>
      <c r="GJ21" s="53"/>
      <c r="GK21" s="53"/>
      <c r="GL21" s="53"/>
      <c r="GM21" s="53"/>
      <c r="GN21" s="53"/>
      <c r="GO21" s="53"/>
      <c r="GP21" s="53"/>
      <c r="GQ21" s="53"/>
      <c r="GR21" s="53"/>
      <c r="GS21" s="53"/>
      <c r="GT21" s="53"/>
      <c r="GU21" s="53"/>
      <c r="GV21" s="53"/>
      <c r="GW21" s="53"/>
      <c r="GX21" s="53"/>
      <c r="GY21" s="53"/>
      <c r="GZ21" s="53"/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</row>
    <row r="22" spans="1:228" s="58" customFormat="1">
      <c r="A22" s="96">
        <v>14</v>
      </c>
      <c r="B22" s="97">
        <v>6</v>
      </c>
      <c r="C22" s="97" t="b">
        <v>0</v>
      </c>
      <c r="D22" s="70">
        <v>41928</v>
      </c>
      <c r="E22" s="71">
        <v>0.39583333333333331</v>
      </c>
      <c r="F22" s="76">
        <f t="shared" si="4"/>
        <v>81.5</v>
      </c>
      <c r="G22" s="78"/>
      <c r="H22" s="79"/>
      <c r="I22" s="80" t="str">
        <f t="shared" si="5"/>
        <v/>
      </c>
      <c r="J22" s="70">
        <v>41929</v>
      </c>
      <c r="K22" s="71">
        <v>0.66388888888888886</v>
      </c>
      <c r="L22" s="76">
        <f t="shared" si="6"/>
        <v>111.93333333333334</v>
      </c>
      <c r="M22" s="98">
        <f t="shared" si="7"/>
        <v>0</v>
      </c>
      <c r="N22" s="97">
        <v>0</v>
      </c>
      <c r="O22" s="111"/>
      <c r="P22" s="88" t="str">
        <f t="array" ref="P22">IF(A22="","",IF( C22="","NA",IF(M22&gt;0,   IF(MIN(IF(B:B=A22,F:F))&lt;=L22,  IF(MIN(IF(B:B=A22,F:F)) &gt;= F22,   MIN(IF(B:B=A22,F:F)), "Onward infection before infected"),"Onward infection after recovered"),"")))</f>
        <v/>
      </c>
      <c r="Q22" s="88" t="str">
        <f t="array" ref="Q22">IF(A22="","",IF( C22="","NA",IF(M22&gt;0,   IF(MIN(IF(B:B=A22,F:F))&lt;=L22,  IF(MIN(IF(B:B=A22,F:F)) &gt;= F22,   MIN(IF(B:B=A22,F:F)), F22),L22),"")))</f>
        <v/>
      </c>
      <c r="R22" s="86">
        <f t="shared" si="8"/>
        <v>1</v>
      </c>
      <c r="S22" s="92">
        <f>IF(A22="","NA",IF(I22="",0,1))</f>
        <v>0</v>
      </c>
      <c r="T22" s="88" t="str">
        <f t="shared" si="0"/>
        <v/>
      </c>
      <c r="U22" s="88" t="str">
        <f t="shared" si="1"/>
        <v/>
      </c>
      <c r="V22" s="88">
        <f>IF(C22&lt;&gt;"",IF(A22="","",IF(M22&gt;0,IF(Q22&lt;&gt;"Error",L22-Q22,""), L22-F22)),"NA")</f>
        <v>30.433333333333337</v>
      </c>
      <c r="W22" s="88">
        <f t="shared" si="9"/>
        <v>41.633333333333333</v>
      </c>
      <c r="X22" s="87">
        <f t="shared" si="2"/>
        <v>39.866666666666667</v>
      </c>
      <c r="Y22" s="82">
        <f t="shared" si="3"/>
        <v>0</v>
      </c>
      <c r="Z22" s="89">
        <f t="shared" si="10"/>
        <v>1</v>
      </c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</row>
    <row r="23" spans="1:228" s="57" customFormat="1">
      <c r="A23" s="90"/>
      <c r="B23" s="72">
        <v>34</v>
      </c>
      <c r="C23" s="72" t="b">
        <v>1</v>
      </c>
      <c r="D23" s="66">
        <v>41929</v>
      </c>
      <c r="E23" s="67">
        <v>0.6958333333333333</v>
      </c>
      <c r="F23" s="74">
        <f t="shared" si="4"/>
        <v>112.7</v>
      </c>
      <c r="G23" s="77"/>
      <c r="H23" s="72"/>
      <c r="I23" s="74" t="str">
        <f t="shared" si="5"/>
        <v/>
      </c>
      <c r="J23" s="77"/>
      <c r="K23" s="72"/>
      <c r="L23" s="74" t="str">
        <f t="shared" si="6"/>
        <v/>
      </c>
      <c r="M23" s="91" t="str">
        <f t="shared" si="7"/>
        <v/>
      </c>
      <c r="N23" s="72"/>
      <c r="O23" s="111"/>
      <c r="P23" s="88" t="str">
        <f t="array" ref="P23">IF(A23="","",IF( C23="","NA",IF(M23&gt;0,   IF(MIN(IF(B:B=A23,F:F))&lt;=L23,  IF(MIN(IF(B:B=A23,F:F)) &gt;= F23,   MIN(IF(B:B=A23,F:F)), "Onward infection before infected"),"Onward infection after recovered"),"")))</f>
        <v/>
      </c>
      <c r="Q23" s="88" t="str">
        <f t="array" ref="Q23">IF(A23="","",IF( C23="","NA",IF(M23&gt;0,   IF(MIN(IF(B:B=A23,F:F))&lt;=L23,  IF(MIN(IF(B:B=A23,F:F)) &gt;= F23,   MIN(IF(B:B=A23,F:F)), F23),L23),"")))</f>
        <v/>
      </c>
      <c r="R23" s="86" t="str">
        <f t="shared" si="8"/>
        <v>NA</v>
      </c>
      <c r="S23" s="92" t="s">
        <v>31</v>
      </c>
      <c r="T23" s="88" t="str">
        <f t="shared" si="0"/>
        <v/>
      </c>
      <c r="U23" s="88" t="str">
        <f t="shared" si="1"/>
        <v/>
      </c>
      <c r="V23" s="88"/>
      <c r="W23" s="88">
        <f t="shared" si="9"/>
        <v>88.666666666666671</v>
      </c>
      <c r="X23" s="87">
        <f t="shared" si="2"/>
        <v>24.033333333333331</v>
      </c>
      <c r="Y23" s="82" t="str">
        <f t="shared" si="3"/>
        <v/>
      </c>
      <c r="Z23" s="89">
        <f t="shared" si="10"/>
        <v>1</v>
      </c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</row>
    <row r="24" spans="1:228" s="57" customFormat="1">
      <c r="A24" s="90"/>
      <c r="B24" s="72"/>
      <c r="C24" s="72" t="b">
        <v>1</v>
      </c>
      <c r="D24" s="66">
        <v>41929</v>
      </c>
      <c r="E24" s="67">
        <v>0.70138888888888884</v>
      </c>
      <c r="F24" s="74">
        <f t="shared" si="4"/>
        <v>112.83333333333333</v>
      </c>
      <c r="G24" s="77"/>
      <c r="H24" s="72"/>
      <c r="I24" s="74" t="str">
        <f t="shared" si="5"/>
        <v/>
      </c>
      <c r="J24" s="77"/>
      <c r="K24" s="72"/>
      <c r="L24" s="74" t="str">
        <f t="shared" si="6"/>
        <v/>
      </c>
      <c r="M24" s="91" t="str">
        <f t="shared" si="7"/>
        <v/>
      </c>
      <c r="N24" s="72"/>
      <c r="O24" s="111"/>
      <c r="P24" s="88" t="str">
        <f t="array" ref="P24">IF(A24="","",IF( C24="","NA",IF(M24&gt;0,   IF(MIN(IF(B:B=A24,F:F))&lt;=L24,  IF(MIN(IF(B:B=A24,F:F)) &gt;= F24,   MIN(IF(B:B=A24,F:F)), "Onward infection before infected"),"Onward infection after recovered"),"")))</f>
        <v/>
      </c>
      <c r="Q24" s="88" t="str">
        <f t="array" ref="Q24">IF(A24="","",IF( C24="","NA",IF(M24&gt;0,   IF(MIN(IF(B:B=A24,F:F))&lt;=L24,  IF(MIN(IF(B:B=A24,F:F)) &gt;= F24,   MIN(IF(B:B=A24,F:F)), F24),L24),"")))</f>
        <v/>
      </c>
      <c r="R24" s="86" t="str">
        <f t="shared" si="8"/>
        <v>NA</v>
      </c>
      <c r="S24" s="92" t="s">
        <v>31</v>
      </c>
      <c r="T24" s="88" t="str">
        <f t="shared" si="0"/>
        <v/>
      </c>
      <c r="U24" s="88" t="str">
        <f t="shared" si="1"/>
        <v/>
      </c>
      <c r="V24" s="88"/>
      <c r="W24" s="88" t="str">
        <f t="shared" si="9"/>
        <v>Missing parent ID</v>
      </c>
      <c r="X24" s="87" t="str">
        <f t="shared" si="2"/>
        <v>Missing parent ID</v>
      </c>
      <c r="Y24" s="82" t="str">
        <f t="shared" si="3"/>
        <v/>
      </c>
      <c r="Z24" s="89" t="str">
        <f t="shared" si="10"/>
        <v>NA</v>
      </c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</row>
    <row r="25" spans="1:228" s="58" customFormat="1">
      <c r="A25" s="96">
        <v>15</v>
      </c>
      <c r="B25" s="97">
        <v>11</v>
      </c>
      <c r="C25" s="97" t="b">
        <v>0</v>
      </c>
      <c r="D25" s="70">
        <v>41928</v>
      </c>
      <c r="E25" s="71">
        <v>0.39930555555555558</v>
      </c>
      <c r="F25" s="76">
        <f t="shared" si="4"/>
        <v>81.583333333333329</v>
      </c>
      <c r="G25" s="78"/>
      <c r="H25" s="79"/>
      <c r="I25" s="80" t="str">
        <f t="shared" si="5"/>
        <v/>
      </c>
      <c r="J25" s="70">
        <v>41928</v>
      </c>
      <c r="K25" s="71">
        <v>0.47916666666666669</v>
      </c>
      <c r="L25" s="76">
        <f t="shared" si="6"/>
        <v>83.5</v>
      </c>
      <c r="M25" s="98">
        <f t="shared" si="7"/>
        <v>1</v>
      </c>
      <c r="N25" s="97">
        <v>1</v>
      </c>
      <c r="O25" s="111"/>
      <c r="P25" s="88">
        <f t="array" ref="P25">IF(A25="","",IF( C25="","NA",IF(M25&gt;0,   IF(MIN(IF(B:B=A25,F:F))&lt;=L25,  IF(MIN(IF(B:B=A25,F:F)) &gt;= F25,   MIN(IF(B:B=A25,F:F)), "Onward infection before infected"),"Onward infection after recovered"),"")))</f>
        <v>82.916666666666671</v>
      </c>
      <c r="Q25" s="88">
        <f t="array" ref="Q25">IF(A25="","",IF( C25="","NA",IF(M25&gt;0,   IF(MIN(IF(B:B=A25,F:F))&lt;=L25,  IF(MIN(IF(B:B=A25,F:F)) &gt;= F25,   MIN(IF(B:B=A25,F:F)), F25),L25),"")))</f>
        <v>82.916666666666671</v>
      </c>
      <c r="R25" s="86">
        <f t="shared" si="8"/>
        <v>1</v>
      </c>
      <c r="S25" s="92">
        <f>IF(A25="","NA",IF(I25="",0,1))</f>
        <v>0</v>
      </c>
      <c r="T25" s="88">
        <f t="shared" si="0"/>
        <v>1.3333333333333428</v>
      </c>
      <c r="U25" s="88" t="str">
        <f t="shared" si="1"/>
        <v/>
      </c>
      <c r="V25" s="88">
        <f>IF(C25&lt;&gt;"",IF(A25="","",IF(M25&gt;0,IF(Q25&lt;&gt;"Error",L25-Q25,""), L25-F25)),"NA")</f>
        <v>0.5833333333333286</v>
      </c>
      <c r="W25" s="88">
        <f t="shared" si="9"/>
        <v>81.333333333333329</v>
      </c>
      <c r="X25" s="87">
        <f t="shared" si="2"/>
        <v>0.25</v>
      </c>
      <c r="Y25" s="82">
        <f t="shared" si="3"/>
        <v>0</v>
      </c>
      <c r="Z25" s="89">
        <f t="shared" si="10"/>
        <v>0</v>
      </c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</row>
    <row r="26" spans="1:228" s="58" customFormat="1">
      <c r="A26" s="96">
        <v>16</v>
      </c>
      <c r="B26" s="79"/>
      <c r="C26" s="97" t="b">
        <v>0</v>
      </c>
      <c r="D26" s="70">
        <v>41928</v>
      </c>
      <c r="E26" s="71">
        <v>0.44791666666666669</v>
      </c>
      <c r="F26" s="76">
        <f t="shared" si="4"/>
        <v>82.75</v>
      </c>
      <c r="G26" s="78"/>
      <c r="H26" s="79"/>
      <c r="I26" s="80" t="str">
        <f t="shared" si="5"/>
        <v/>
      </c>
      <c r="J26" s="70">
        <v>41928</v>
      </c>
      <c r="K26" s="71">
        <v>0.6875</v>
      </c>
      <c r="L26" s="76">
        <f t="shared" si="6"/>
        <v>88.5</v>
      </c>
      <c r="M26" s="98">
        <f t="shared" si="7"/>
        <v>5</v>
      </c>
      <c r="N26" s="97">
        <v>5</v>
      </c>
      <c r="O26" s="111"/>
      <c r="P26" s="88">
        <f t="array" ref="P26">IF(A26="","",IF( C26="","NA",IF(M26&gt;0,   IF(MIN(IF(B:B=A26,F:F))&lt;=L26,  IF(MIN(IF(B:B=A26,F:F)) &gt;= F26,   MIN(IF(B:B=A26,F:F)), "Onward infection before infected"),"Onward infection after recovered"),"")))</f>
        <v>85.166666666666657</v>
      </c>
      <c r="Q26" s="88">
        <f t="array" ref="Q26">IF(A26="","",IF( C26="","NA",IF(M26&gt;0,   IF(MIN(IF(B:B=A26,F:F))&lt;=L26,  IF(MIN(IF(B:B=A26,F:F)) &gt;= F26,   MIN(IF(B:B=A26,F:F)), F26),L26),"")))</f>
        <v>85.166666666666657</v>
      </c>
      <c r="R26" s="86">
        <f t="shared" si="8"/>
        <v>1</v>
      </c>
      <c r="S26" s="92">
        <f>IF(A26="","NA",IF(I26="",0,1))</f>
        <v>0</v>
      </c>
      <c r="T26" s="88">
        <f t="shared" si="0"/>
        <v>2.4166666666666572</v>
      </c>
      <c r="U26" s="88" t="str">
        <f t="shared" si="1"/>
        <v/>
      </c>
      <c r="V26" s="88">
        <f>IF(C26&lt;&gt;"",IF(A26="","",IF(M26&gt;0,IF(Q26&lt;&gt;"Error",L26-Q26,""), L26-F26)),"NA")</f>
        <v>3.3333333333333428</v>
      </c>
      <c r="W26" s="88" t="str">
        <f t="shared" si="9"/>
        <v>Missing parent ID</v>
      </c>
      <c r="X26" s="87" t="str">
        <f t="shared" si="2"/>
        <v>Missing parent ID</v>
      </c>
      <c r="Y26" s="82">
        <f t="shared" si="3"/>
        <v>0</v>
      </c>
      <c r="Z26" s="89" t="str">
        <f t="shared" si="10"/>
        <v>NA</v>
      </c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  <c r="FA26" s="53"/>
      <c r="FB26" s="53"/>
      <c r="FC26" s="53"/>
      <c r="FD26" s="53"/>
      <c r="FE26" s="53"/>
      <c r="FF26" s="53"/>
      <c r="FG26" s="53"/>
      <c r="FH26" s="53"/>
      <c r="FI26" s="53"/>
      <c r="FJ26" s="53"/>
      <c r="FK26" s="53"/>
      <c r="FL26" s="53"/>
      <c r="FM26" s="53"/>
      <c r="FN26" s="53"/>
      <c r="FO26" s="53"/>
      <c r="FP26" s="53"/>
      <c r="FQ26" s="53"/>
      <c r="FR26" s="53"/>
      <c r="FS26" s="53"/>
      <c r="FT26" s="53"/>
      <c r="FU26" s="53"/>
      <c r="FV26" s="53"/>
      <c r="FW26" s="53"/>
      <c r="FX26" s="53"/>
      <c r="FY26" s="53"/>
      <c r="FZ26" s="53"/>
      <c r="GA26" s="53"/>
      <c r="GB26" s="53"/>
      <c r="GC26" s="53"/>
      <c r="GD26" s="53"/>
      <c r="GE26" s="53"/>
      <c r="GF26" s="53"/>
      <c r="GG26" s="53"/>
      <c r="GH26" s="53"/>
      <c r="GI26" s="53"/>
      <c r="GJ26" s="53"/>
      <c r="GK26" s="53"/>
      <c r="GL26" s="53"/>
      <c r="GM26" s="53"/>
      <c r="GN26" s="53"/>
      <c r="GO26" s="53"/>
      <c r="GP26" s="53"/>
      <c r="GQ26" s="53"/>
      <c r="GR26" s="53"/>
      <c r="GS26" s="53"/>
      <c r="GT26" s="53"/>
      <c r="GU26" s="53"/>
      <c r="GV26" s="53"/>
      <c r="GW26" s="53"/>
      <c r="GX26" s="53"/>
      <c r="GY26" s="53"/>
      <c r="GZ26" s="53"/>
      <c r="HA26" s="53"/>
      <c r="HB26" s="53"/>
      <c r="HC26" s="53"/>
      <c r="HD26" s="53"/>
      <c r="HE26" s="53"/>
      <c r="HF26" s="53"/>
      <c r="HG26" s="53"/>
      <c r="HH26" s="53"/>
      <c r="HI26" s="53"/>
      <c r="HJ26" s="53"/>
      <c r="HK26" s="53"/>
      <c r="HL26" s="53"/>
      <c r="HM26" s="53"/>
      <c r="HN26" s="53"/>
      <c r="HO26" s="53"/>
      <c r="HP26" s="53"/>
      <c r="HQ26" s="53"/>
      <c r="HR26" s="53"/>
      <c r="HS26" s="53"/>
      <c r="HT26" s="53"/>
    </row>
    <row r="27" spans="1:228" s="57" customFormat="1">
      <c r="A27" s="90"/>
      <c r="B27" s="72">
        <v>11</v>
      </c>
      <c r="C27" s="72" t="b">
        <v>1</v>
      </c>
      <c r="D27" s="66">
        <v>41928</v>
      </c>
      <c r="E27" s="67">
        <v>0.51944444444444449</v>
      </c>
      <c r="F27" s="74">
        <f t="shared" si="4"/>
        <v>84.466666666666669</v>
      </c>
      <c r="G27" s="77"/>
      <c r="H27" s="72"/>
      <c r="I27" s="74" t="str">
        <f t="shared" si="5"/>
        <v/>
      </c>
      <c r="J27" s="77"/>
      <c r="K27" s="72"/>
      <c r="L27" s="74" t="str">
        <f t="shared" si="6"/>
        <v/>
      </c>
      <c r="M27" s="91" t="str">
        <f t="shared" si="7"/>
        <v/>
      </c>
      <c r="N27" s="72"/>
      <c r="O27" s="111"/>
      <c r="P27" s="88" t="str">
        <f t="array" ref="P27">IF(A27="","",IF( C27="","NA",IF(M27&gt;0,   IF(MIN(IF(B:B=A27,F:F))&lt;=L27,  IF(MIN(IF(B:B=A27,F:F)) &gt;= F27,   MIN(IF(B:B=A27,F:F)), "Onward infection before infected"),"Onward infection after recovered"),"")))</f>
        <v/>
      </c>
      <c r="Q27" s="88"/>
      <c r="R27" s="86" t="str">
        <f t="shared" si="8"/>
        <v>NA</v>
      </c>
      <c r="S27" s="92" t="s">
        <v>31</v>
      </c>
      <c r="T27" s="88"/>
      <c r="U27" s="88" t="str">
        <f t="shared" si="1"/>
        <v/>
      </c>
      <c r="V27" s="88" t="str">
        <f>IF(C27&lt;&gt;"",IF(A27="","",IF(M27&gt;0,IF(Q27&lt;&gt;"Error",L27-Q27,""), L27-F27)),"NA")</f>
        <v/>
      </c>
      <c r="W27" s="88">
        <f t="shared" si="9"/>
        <v>81.333333333333329</v>
      </c>
      <c r="X27" s="87">
        <f t="shared" si="2"/>
        <v>3.13333333333334</v>
      </c>
      <c r="Y27" s="82" t="str">
        <f t="shared" si="3"/>
        <v/>
      </c>
      <c r="Z27" s="89">
        <f t="shared" si="10"/>
        <v>0</v>
      </c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  <c r="GM27" s="53"/>
      <c r="GN27" s="53"/>
      <c r="GO27" s="53"/>
      <c r="GP27" s="53"/>
      <c r="GQ27" s="53"/>
      <c r="GR27" s="53"/>
      <c r="GS27" s="53"/>
      <c r="GT27" s="53"/>
      <c r="GU27" s="53"/>
      <c r="GV27" s="53"/>
      <c r="GW27" s="53"/>
      <c r="GX27" s="53"/>
      <c r="GY27" s="53"/>
      <c r="GZ27" s="53"/>
      <c r="HA27" s="53"/>
      <c r="HB27" s="53"/>
      <c r="HC27" s="53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</row>
    <row r="28" spans="1:228" s="58" customFormat="1">
      <c r="A28" s="96">
        <v>17</v>
      </c>
      <c r="B28" s="97">
        <v>15</v>
      </c>
      <c r="C28" s="97" t="b">
        <v>0</v>
      </c>
      <c r="D28" s="70">
        <v>41928</v>
      </c>
      <c r="E28" s="71">
        <v>0.4548611111111111</v>
      </c>
      <c r="F28" s="76">
        <f t="shared" si="4"/>
        <v>82.916666666666671</v>
      </c>
      <c r="G28" s="70">
        <v>41929</v>
      </c>
      <c r="H28" s="71">
        <v>0.55208333333333337</v>
      </c>
      <c r="I28" s="76">
        <f t="shared" si="5"/>
        <v>109.25</v>
      </c>
      <c r="J28" s="70">
        <v>41929</v>
      </c>
      <c r="K28" s="79"/>
      <c r="L28" s="76" t="str">
        <f t="shared" si="6"/>
        <v/>
      </c>
      <c r="M28" s="98">
        <f t="shared" si="7"/>
        <v>0</v>
      </c>
      <c r="N28" s="97">
        <v>0</v>
      </c>
      <c r="O28" s="111"/>
      <c r="P28" s="88" t="str">
        <f t="array" ref="P28">IF(A28="","",IF( C28="","NA",IF(M28&gt;0,   IF(MIN(IF(B:B=A28,F:F))&lt;=L28,  IF(MIN(IF(B:B=A28,F:F)) &gt;= F28,   MIN(IF(B:B=A28,F:F)), "Onward infection before infected"),"Onward infection after recovered"),"")))</f>
        <v/>
      </c>
      <c r="Q28" s="88" t="str">
        <f t="array" ref="Q28">IF(A28="","",IF( C28="","NA",IF(M28&gt;0,   IF(MIN(IF(B:B=A28,F:F))&lt;=L28,  IF(MIN(IF(B:B=A28,F:F)) &gt;= F28,   MIN(IF(B:B=A28,F:F)), F28),L28),"")))</f>
        <v/>
      </c>
      <c r="R28" s="86">
        <f t="shared" si="8"/>
        <v>1</v>
      </c>
      <c r="S28" s="92">
        <f>IF(A28="","NA",IF(I28="",0,1))</f>
        <v>1</v>
      </c>
      <c r="T28" s="88" t="str">
        <f t="shared" ref="T28:T61" si="11">IF(C28&lt;&gt;"",IF(A28="","",IF(M28&gt;0,IF(Q28&lt;&gt;"Error",Q28-F28,""),"")),"NA")</f>
        <v/>
      </c>
      <c r="U28" s="88">
        <f t="shared" si="1"/>
        <v>26.333333333333329</v>
      </c>
      <c r="V28" s="88" t="e">
        <f>IF(C28&lt;&gt;"",IF(A28="","",IF(M28&gt;0,IF(Q28&lt;&gt;"Error",L28-Q28,""), L28-F28)),"NA")</f>
        <v>#VALUE!</v>
      </c>
      <c r="W28" s="88">
        <f t="shared" si="9"/>
        <v>81.583333333333329</v>
      </c>
      <c r="X28" s="87">
        <f t="shared" si="2"/>
        <v>1.3333333333333428</v>
      </c>
      <c r="Y28" s="82">
        <f t="shared" si="3"/>
        <v>0</v>
      </c>
      <c r="Z28" s="89">
        <f t="shared" si="10"/>
        <v>1</v>
      </c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3"/>
      <c r="FE28" s="53"/>
      <c r="FF28" s="53"/>
      <c r="FG28" s="53"/>
      <c r="FH28" s="53"/>
      <c r="FI28" s="53"/>
      <c r="FJ28" s="53"/>
      <c r="FK28" s="53"/>
      <c r="FL28" s="53"/>
      <c r="FM28" s="53"/>
      <c r="FN28" s="53"/>
      <c r="FO28" s="53"/>
      <c r="FP28" s="53"/>
      <c r="FQ28" s="53"/>
      <c r="FR28" s="53"/>
      <c r="FS28" s="53"/>
      <c r="FT28" s="53"/>
      <c r="FU28" s="53"/>
      <c r="FV28" s="53"/>
      <c r="FW28" s="53"/>
      <c r="FX28" s="53"/>
      <c r="FY28" s="53"/>
      <c r="FZ28" s="53"/>
      <c r="GA28" s="53"/>
      <c r="GB28" s="53"/>
      <c r="GC28" s="53"/>
      <c r="GD28" s="53"/>
      <c r="GE28" s="53"/>
      <c r="GF28" s="53"/>
      <c r="GG28" s="53"/>
      <c r="GH28" s="53"/>
      <c r="GI28" s="53"/>
      <c r="GJ28" s="53"/>
      <c r="GK28" s="53"/>
      <c r="GL28" s="53"/>
      <c r="GM28" s="53"/>
      <c r="GN28" s="53"/>
      <c r="GO28" s="53"/>
      <c r="GP28" s="53"/>
      <c r="GQ28" s="53"/>
      <c r="GR28" s="53"/>
      <c r="GS28" s="53"/>
      <c r="GT28" s="53"/>
      <c r="GU28" s="53"/>
      <c r="GV28" s="53"/>
      <c r="GW28" s="53"/>
      <c r="GX28" s="53"/>
      <c r="GY28" s="53"/>
      <c r="GZ28" s="53"/>
      <c r="HA28" s="53"/>
      <c r="HB28" s="53"/>
      <c r="HC28" s="53"/>
      <c r="HD28" s="53"/>
      <c r="HE28" s="53"/>
      <c r="HF28" s="53"/>
      <c r="HG28" s="53"/>
      <c r="HH28" s="53"/>
      <c r="HI28" s="53"/>
      <c r="HJ28" s="53"/>
      <c r="HK28" s="53"/>
      <c r="HL28" s="53"/>
      <c r="HM28" s="53"/>
      <c r="HN28" s="53"/>
      <c r="HO28" s="53"/>
      <c r="HP28" s="53"/>
      <c r="HQ28" s="53"/>
      <c r="HR28" s="53"/>
      <c r="HS28" s="53"/>
      <c r="HT28" s="53"/>
    </row>
    <row r="29" spans="1:228" s="57" customFormat="1">
      <c r="A29" s="90"/>
      <c r="B29" s="72">
        <v>18</v>
      </c>
      <c r="C29" s="72" t="b">
        <v>1</v>
      </c>
      <c r="D29" s="66">
        <v>41928</v>
      </c>
      <c r="E29" s="67">
        <v>0.75</v>
      </c>
      <c r="F29" s="74">
        <f t="shared" si="4"/>
        <v>90</v>
      </c>
      <c r="G29" s="77"/>
      <c r="H29" s="72"/>
      <c r="I29" s="74" t="str">
        <f t="shared" si="5"/>
        <v/>
      </c>
      <c r="J29" s="77"/>
      <c r="K29" s="72"/>
      <c r="L29" s="74" t="str">
        <f t="shared" si="6"/>
        <v/>
      </c>
      <c r="M29" s="91" t="str">
        <f t="shared" si="7"/>
        <v/>
      </c>
      <c r="N29" s="72"/>
      <c r="O29" s="111"/>
      <c r="P29" s="88" t="str">
        <f t="array" ref="P29">IF(A29="","",IF( C29="","NA",IF(M29&gt;0,   IF(MIN(IF(B:B=A29,F:F))&lt;=L29,  IF(MIN(IF(B:B=A29,F:F)) &gt;= F29,   MIN(IF(B:B=A29,F:F)), "Onward infection before infected"),"Onward infection after recovered"),"")))</f>
        <v/>
      </c>
      <c r="Q29" s="88" t="str">
        <f t="array" ref="Q29">IF(A29="","",IF( C29="","NA",IF(M29&gt;0,   IF(MIN(IF(B:B=A29,F:F))&lt;=L29,  IF(MIN(IF(B:B=A29,F:F)) &gt;= F29,   MIN(IF(B:B=A29,F:F)), F29),L29),"")))</f>
        <v/>
      </c>
      <c r="R29" s="86" t="str">
        <f t="shared" si="8"/>
        <v>NA</v>
      </c>
      <c r="S29" s="92" t="s">
        <v>31</v>
      </c>
      <c r="T29" s="88" t="str">
        <f t="shared" si="11"/>
        <v/>
      </c>
      <c r="U29" s="88" t="str">
        <f t="shared" si="1"/>
        <v/>
      </c>
      <c r="V29" s="88"/>
      <c r="W29" s="88">
        <f t="shared" si="9"/>
        <v>82.916666666666671</v>
      </c>
      <c r="X29" s="87">
        <f t="shared" si="2"/>
        <v>7.0833333333333286</v>
      </c>
      <c r="Y29" s="82" t="str">
        <f t="shared" si="3"/>
        <v/>
      </c>
      <c r="Z29" s="89">
        <f t="shared" si="10"/>
        <v>1</v>
      </c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</row>
    <row r="30" spans="1:228" s="58" customFormat="1">
      <c r="A30" s="96">
        <v>18</v>
      </c>
      <c r="B30" s="79"/>
      <c r="C30" s="97" t="b">
        <v>0</v>
      </c>
      <c r="D30" s="70">
        <v>41928</v>
      </c>
      <c r="E30" s="71">
        <v>0.4548611111111111</v>
      </c>
      <c r="F30" s="76">
        <f t="shared" si="4"/>
        <v>82.916666666666671</v>
      </c>
      <c r="G30" s="78"/>
      <c r="H30" s="79"/>
      <c r="I30" s="80" t="str">
        <f t="shared" si="5"/>
        <v/>
      </c>
      <c r="J30" s="70">
        <v>41929</v>
      </c>
      <c r="K30" s="71">
        <v>0.55208333333333337</v>
      </c>
      <c r="L30" s="76">
        <f t="shared" si="6"/>
        <v>109.25</v>
      </c>
      <c r="M30" s="98">
        <f t="shared" si="7"/>
        <v>2</v>
      </c>
      <c r="N30" s="97">
        <v>1</v>
      </c>
      <c r="O30" s="111"/>
      <c r="P30" s="88">
        <f t="array" ref="P30">IF(A30="","",IF( C30="","NA",IF(M30&gt;0,   IF(MIN(IF(B:B=A30,F:F))&lt;=L30,  IF(MIN(IF(B:B=A30,F:F)) &gt;= F30,   MIN(IF(B:B=A30,F:F)), "Onward infection before infected"),"Onward infection after recovered"),"")))</f>
        <v>90</v>
      </c>
      <c r="Q30" s="88">
        <f t="array" ref="Q30">IF(A30="","",IF( C30="","NA",IF(M30&gt;0,   IF(MIN(IF(B:B=A30,F:F))&lt;=L30,  IF(MIN(IF(B:B=A30,F:F)) &gt;= F30,   MIN(IF(B:B=A30,F:F)), F30),L30),"")))</f>
        <v>90</v>
      </c>
      <c r="R30" s="86">
        <f t="shared" si="8"/>
        <v>1</v>
      </c>
      <c r="S30" s="92">
        <f>IF(A30="","NA",IF(I30="",0,1))</f>
        <v>0</v>
      </c>
      <c r="T30" s="88">
        <f t="shared" si="11"/>
        <v>7.0833333333333286</v>
      </c>
      <c r="U30" s="88" t="str">
        <f t="shared" si="1"/>
        <v/>
      </c>
      <c r="V30" s="88">
        <f>IF(C30&lt;&gt;"",IF(A30="","",IF(M30&gt;0,IF(Q30&lt;&gt;"Error",L30-Q30,""), L30-F30)),"NA")</f>
        <v>19.25</v>
      </c>
      <c r="W30" s="88" t="str">
        <f t="shared" si="9"/>
        <v>Missing parent ID</v>
      </c>
      <c r="X30" s="87" t="str">
        <f t="shared" si="2"/>
        <v>Missing parent ID</v>
      </c>
      <c r="Y30" s="82">
        <f t="shared" si="3"/>
        <v>1</v>
      </c>
      <c r="Z30" s="89" t="str">
        <f t="shared" si="10"/>
        <v>NA</v>
      </c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</row>
    <row r="31" spans="1:228" s="58" customFormat="1">
      <c r="A31" s="96">
        <v>19</v>
      </c>
      <c r="B31" s="97">
        <v>10</v>
      </c>
      <c r="C31" s="97" t="b">
        <v>0</v>
      </c>
      <c r="D31" s="70">
        <v>41928</v>
      </c>
      <c r="E31" s="71">
        <v>0.48958333333333331</v>
      </c>
      <c r="F31" s="76">
        <f t="shared" si="4"/>
        <v>83.75</v>
      </c>
      <c r="G31" s="78"/>
      <c r="H31" s="79"/>
      <c r="I31" s="80" t="str">
        <f t="shared" si="5"/>
        <v/>
      </c>
      <c r="J31" s="78"/>
      <c r="K31" s="79"/>
      <c r="L31" s="80" t="str">
        <f t="shared" si="6"/>
        <v/>
      </c>
      <c r="M31" s="98">
        <f t="shared" si="7"/>
        <v>0</v>
      </c>
      <c r="N31" s="97">
        <v>0</v>
      </c>
      <c r="O31" s="111"/>
      <c r="P31" s="88" t="str">
        <f t="array" ref="P31">IF(A31="","",IF( C31="","NA",IF(M31&gt;0,   IF(MIN(IF(B:B=A31,F:F))&lt;=L31,  IF(MIN(IF(B:B=A31,F:F)) &gt;= F31,   MIN(IF(B:B=A31,F:F)), "Onward infection before infected"),"Onward infection after recovered"),"")))</f>
        <v/>
      </c>
      <c r="Q31" s="88" t="str">
        <f t="array" ref="Q31">IF(A31="","",IF( C31="","NA",IF(M31&gt;0,   IF(MIN(IF(B:B=A31,F:F))&lt;=L31,  IF(MIN(IF(B:B=A31,F:F)) &gt;= F31,   MIN(IF(B:B=A31,F:F)), F31),L31),"")))</f>
        <v/>
      </c>
      <c r="R31" s="86">
        <f t="shared" si="8"/>
        <v>1</v>
      </c>
      <c r="S31" s="92">
        <f>IF(A31="","NA",IF(I31="",0,1))</f>
        <v>0</v>
      </c>
      <c r="T31" s="88" t="str">
        <f t="shared" si="11"/>
        <v/>
      </c>
      <c r="U31" s="88" t="str">
        <f t="shared" si="1"/>
        <v/>
      </c>
      <c r="V31" s="88"/>
      <c r="W31" s="88">
        <f t="shared" si="9"/>
        <v>61.333333333333336</v>
      </c>
      <c r="X31" s="87">
        <f t="shared" si="2"/>
        <v>22.416666666666664</v>
      </c>
      <c r="Y31" s="82">
        <f t="shared" si="3"/>
        <v>0</v>
      </c>
      <c r="Z31" s="89">
        <f t="shared" si="10"/>
        <v>1</v>
      </c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</row>
    <row r="32" spans="1:228" s="58" customFormat="1">
      <c r="A32" s="96">
        <v>20</v>
      </c>
      <c r="B32" s="97">
        <v>11</v>
      </c>
      <c r="C32" s="97" t="b">
        <v>0</v>
      </c>
      <c r="D32" s="70">
        <v>41928</v>
      </c>
      <c r="E32" s="71">
        <v>0.51736111111111105</v>
      </c>
      <c r="F32" s="76">
        <f t="shared" si="4"/>
        <v>84.416666666666657</v>
      </c>
      <c r="G32" s="78"/>
      <c r="H32" s="79"/>
      <c r="I32" s="80" t="str">
        <f t="shared" si="5"/>
        <v/>
      </c>
      <c r="J32" s="70">
        <v>41928</v>
      </c>
      <c r="K32" s="71">
        <v>0.57291666666666663</v>
      </c>
      <c r="L32" s="76">
        <f t="shared" si="6"/>
        <v>85.75</v>
      </c>
      <c r="M32" s="98">
        <f t="shared" si="7"/>
        <v>1</v>
      </c>
      <c r="N32" s="97">
        <v>1</v>
      </c>
      <c r="O32" s="111"/>
      <c r="P32" s="88">
        <f t="array" ref="P32">IF(A32="","",IF( C32="","NA",IF(M32&gt;0,   IF(MIN(IF(B:B=A32,F:F))&lt;=L32,  IF(MIN(IF(B:B=A32,F:F)) &gt;= F32,   MIN(IF(B:B=A32,F:F)), "Onward infection before infected"),"Onward infection after recovered"),"")))</f>
        <v>85.416666666666671</v>
      </c>
      <c r="Q32" s="88">
        <f t="array" ref="Q32">IF(A32="","",IF( C32="","NA",IF(M32&gt;0,   IF(MIN(IF(B:B=A32,F:F))&lt;=L32,  IF(MIN(IF(B:B=A32,F:F)) &gt;= F32,   MIN(IF(B:B=A32,F:F)), F32),L32),"")))</f>
        <v>85.416666666666671</v>
      </c>
      <c r="R32" s="86">
        <f t="shared" si="8"/>
        <v>1</v>
      </c>
      <c r="S32" s="92">
        <f>IF(A32="","NA",IF(I32="",0,1))</f>
        <v>0</v>
      </c>
      <c r="T32" s="88">
        <f t="shared" si="11"/>
        <v>1.0000000000000142</v>
      </c>
      <c r="U32" s="88" t="str">
        <f t="shared" si="1"/>
        <v/>
      </c>
      <c r="V32" s="88">
        <f>IF(C32&lt;&gt;"",IF(A32="","",IF(M32&gt;0,IF(Q32&lt;&gt;"Error",L32-Q32,""), L32-F32)),"NA")</f>
        <v>0.3333333333333286</v>
      </c>
      <c r="W32" s="88">
        <f t="shared" si="9"/>
        <v>81.333333333333329</v>
      </c>
      <c r="X32" s="87">
        <f t="shared" si="2"/>
        <v>3.0833333333333286</v>
      </c>
      <c r="Y32" s="82">
        <f t="shared" si="3"/>
        <v>0</v>
      </c>
      <c r="Z32" s="89">
        <f t="shared" si="10"/>
        <v>0</v>
      </c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</row>
    <row r="33" spans="1:228" s="57" customFormat="1">
      <c r="A33" s="90"/>
      <c r="B33" s="72">
        <v>9</v>
      </c>
      <c r="C33" s="72" t="b">
        <v>1</v>
      </c>
      <c r="D33" s="66">
        <v>41928</v>
      </c>
      <c r="E33" s="67">
        <v>0.52430555555555558</v>
      </c>
      <c r="F33" s="74">
        <f t="shared" si="4"/>
        <v>84.583333333333329</v>
      </c>
      <c r="G33" s="77"/>
      <c r="H33" s="72"/>
      <c r="I33" s="74" t="str">
        <f t="shared" si="5"/>
        <v/>
      </c>
      <c r="J33" s="77"/>
      <c r="K33" s="72"/>
      <c r="L33" s="74" t="str">
        <f t="shared" si="6"/>
        <v/>
      </c>
      <c r="M33" s="91" t="str">
        <f t="shared" si="7"/>
        <v/>
      </c>
      <c r="N33" s="72"/>
      <c r="O33" s="111"/>
      <c r="P33" s="88" t="str">
        <f t="array" ref="P33">IF(A33="","",IF( C33="","NA",IF(M33&gt;0,   IF(MIN(IF(B:B=A33,F:F))&lt;=L33,  IF(MIN(IF(B:B=A33,F:F)) &gt;= F33,   MIN(IF(B:B=A33,F:F)), "Onward infection before infected"),"Onward infection after recovered"),"")))</f>
        <v/>
      </c>
      <c r="Q33" s="88" t="str">
        <f t="array" ref="Q33">IF(A33="","",IF( C33="","NA",IF(M33&gt;0,   IF(MIN(IF(B:B=A33,F:F))&lt;=L33,  IF(MIN(IF(B:B=A33,F:F)) &gt;= F33,   MIN(IF(B:B=A33,F:F)), F33),L33),"")))</f>
        <v/>
      </c>
      <c r="R33" s="86" t="str">
        <f t="shared" si="8"/>
        <v>NA</v>
      </c>
      <c r="S33" s="92" t="s">
        <v>31</v>
      </c>
      <c r="T33" s="88" t="str">
        <f t="shared" si="11"/>
        <v/>
      </c>
      <c r="U33" s="88" t="str">
        <f t="shared" si="1"/>
        <v/>
      </c>
      <c r="V33" s="88"/>
      <c r="W33" s="88">
        <f t="shared" si="9"/>
        <v>61.333333333333336</v>
      </c>
      <c r="X33" s="87">
        <f t="shared" si="2"/>
        <v>23.249999999999993</v>
      </c>
      <c r="Y33" s="82" t="str">
        <f t="shared" si="3"/>
        <v/>
      </c>
      <c r="Z33" s="89">
        <f t="shared" si="10"/>
        <v>1</v>
      </c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</row>
    <row r="34" spans="1:228" s="58" customFormat="1">
      <c r="A34" s="96">
        <v>21</v>
      </c>
      <c r="B34" s="79"/>
      <c r="C34" s="97" t="b">
        <v>0</v>
      </c>
      <c r="D34" s="70">
        <v>41928</v>
      </c>
      <c r="E34" s="71">
        <v>0.52777777777777779</v>
      </c>
      <c r="F34" s="76">
        <f t="shared" si="4"/>
        <v>84.666666666666671</v>
      </c>
      <c r="G34" s="70">
        <v>41928</v>
      </c>
      <c r="H34" s="71">
        <v>0.53402777777777777</v>
      </c>
      <c r="I34" s="76">
        <f t="shared" si="5"/>
        <v>84.816666666666663</v>
      </c>
      <c r="J34" s="70">
        <v>41928</v>
      </c>
      <c r="K34" s="71">
        <v>0.54166666666666663</v>
      </c>
      <c r="L34" s="76">
        <f t="shared" si="6"/>
        <v>85</v>
      </c>
      <c r="M34" s="98">
        <f t="shared" si="7"/>
        <v>0</v>
      </c>
      <c r="N34" s="97">
        <v>0</v>
      </c>
      <c r="O34" s="111"/>
      <c r="P34" s="88" t="str">
        <f t="array" ref="P34">IF(A34="","",IF( C34="","NA",IF(M34&gt;0,   IF(MIN(IF(B:B=A34,F:F))&lt;=L34,  IF(MIN(IF(B:B=A34,F:F)) &gt;= F34,   MIN(IF(B:B=A34,F:F)), "Onward infection before infected"),"Onward infection after recovered"),"")))</f>
        <v/>
      </c>
      <c r="Q34" s="88" t="str">
        <f t="array" ref="Q34">IF(A34="","",IF( C34="","NA",IF(M34&gt;0,   IF(MIN(IF(B:B=A34,F:F))&lt;=L34,  IF(MIN(IF(B:B=A34,F:F)) &gt;= F34,   MIN(IF(B:B=A34,F:F)), F34),L34),"")))</f>
        <v/>
      </c>
      <c r="R34" s="86">
        <f t="shared" si="8"/>
        <v>1</v>
      </c>
      <c r="S34" s="92">
        <f>IF(A34="","NA",IF(I34="",0,1))</f>
        <v>1</v>
      </c>
      <c r="T34" s="88" t="str">
        <f t="shared" si="11"/>
        <v/>
      </c>
      <c r="U34" s="88">
        <f t="shared" si="1"/>
        <v>0.14999999999999147</v>
      </c>
      <c r="V34" s="88">
        <f>IF(C34&lt;&gt;"",IF(A34="","",IF(M34&gt;0,IF(Q34&lt;&gt;"Error",L34-Q34,""), L34-F34)),"NA")</f>
        <v>0.3333333333333286</v>
      </c>
      <c r="W34" s="88" t="str">
        <f t="shared" si="9"/>
        <v>Missing parent ID</v>
      </c>
      <c r="X34" s="87" t="str">
        <f t="shared" si="2"/>
        <v>Missing parent ID</v>
      </c>
      <c r="Y34" s="82">
        <f t="shared" si="3"/>
        <v>0</v>
      </c>
      <c r="Z34" s="89" t="str">
        <f t="shared" si="10"/>
        <v>NA</v>
      </c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</row>
    <row r="35" spans="1:228" s="58" customFormat="1">
      <c r="A35" s="96">
        <v>22</v>
      </c>
      <c r="B35" s="79"/>
      <c r="C35" s="97" t="b">
        <v>0</v>
      </c>
      <c r="D35" s="70">
        <v>41928</v>
      </c>
      <c r="E35" s="71">
        <v>0.53472222222222221</v>
      </c>
      <c r="F35" s="76">
        <f t="shared" si="4"/>
        <v>84.833333333333329</v>
      </c>
      <c r="G35" s="70">
        <v>41929</v>
      </c>
      <c r="H35" s="71">
        <v>0.53263888888888888</v>
      </c>
      <c r="I35" s="76">
        <f t="shared" si="5"/>
        <v>108.78333333333333</v>
      </c>
      <c r="J35" s="70">
        <v>41928</v>
      </c>
      <c r="K35" s="71">
        <v>0.52083333333333337</v>
      </c>
      <c r="L35" s="76">
        <f t="shared" si="6"/>
        <v>84.5</v>
      </c>
      <c r="M35" s="98">
        <f t="shared" si="7"/>
        <v>0</v>
      </c>
      <c r="N35" s="97">
        <v>0</v>
      </c>
      <c r="O35" s="111"/>
      <c r="P35" s="88" t="str">
        <f t="array" ref="P35">IF(A35="","",IF( C35="","NA",IF(M35&gt;0,   IF(MIN(IF(B:B=A35,F:F))&lt;=L35,  IF(MIN(IF(B:B=A35,F:F)) &gt;= F35,   MIN(IF(B:B=A35,F:F)), "Onward infection before infected"),"Onward infection after recovered"),"")))</f>
        <v/>
      </c>
      <c r="Q35" s="88" t="str">
        <f t="array" ref="Q35">IF(A35="","",IF( C35="","NA",IF(M35&gt;0,   IF(MIN(IF(B:B=A35,F:F))&lt;=L35,  IF(MIN(IF(B:B=A35,F:F)) &gt;= F35,   MIN(IF(B:B=A35,F:F)), F35),L35),"")))</f>
        <v/>
      </c>
      <c r="R35" s="86">
        <f t="shared" si="8"/>
        <v>1</v>
      </c>
      <c r="S35" s="92">
        <f>IF(A35="","NA",IF(I35="",0,1))</f>
        <v>1</v>
      </c>
      <c r="T35" s="88" t="str">
        <f t="shared" si="11"/>
        <v/>
      </c>
      <c r="U35" s="88">
        <f t="shared" ref="U35:U61" si="12">IF(C35&lt;&gt;"",IF(A35="","",IF(I35&lt;&gt;"",I35-F35,"")),"NA")</f>
        <v>23.950000000000003</v>
      </c>
      <c r="V35" s="88"/>
      <c r="W35" s="88" t="str">
        <f t="shared" si="9"/>
        <v>Missing parent ID</v>
      </c>
      <c r="X35" s="87" t="str">
        <f t="shared" ref="X35:X66" si="13">IF(W35="Error","Error",IF(W35 = "Missing parent ID","Missing parent ID",IF(W35&lt;&gt;"NA",F35-W35,"NA")))</f>
        <v>Missing parent ID</v>
      </c>
      <c r="Y35" s="82">
        <f t="shared" ref="Y35:Y66" si="14">IF(F35&gt;0,IF(M35&lt;&gt;"",M35-N35,""),"NA")</f>
        <v>0</v>
      </c>
      <c r="Z35" s="89" t="str">
        <f t="shared" si="10"/>
        <v>NA</v>
      </c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3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3"/>
      <c r="HP35" s="53"/>
      <c r="HQ35" s="53"/>
      <c r="HR35" s="53"/>
      <c r="HS35" s="53"/>
      <c r="HT35" s="53"/>
    </row>
    <row r="36" spans="1:228" s="57" customFormat="1">
      <c r="A36" s="90"/>
      <c r="B36" s="72">
        <v>9</v>
      </c>
      <c r="C36" s="72" t="b">
        <v>1</v>
      </c>
      <c r="D36" s="66">
        <v>41929</v>
      </c>
      <c r="E36" s="67">
        <v>0.53472222222222221</v>
      </c>
      <c r="F36" s="74">
        <f t="shared" si="4"/>
        <v>108.83333333333333</v>
      </c>
      <c r="G36" s="77"/>
      <c r="H36" s="72"/>
      <c r="I36" s="74" t="str">
        <f t="shared" si="5"/>
        <v/>
      </c>
      <c r="J36" s="77"/>
      <c r="K36" s="72"/>
      <c r="L36" s="74" t="str">
        <f t="shared" si="6"/>
        <v/>
      </c>
      <c r="M36" s="91" t="str">
        <f t="shared" si="7"/>
        <v/>
      </c>
      <c r="N36" s="72"/>
      <c r="O36" s="111"/>
      <c r="P36" s="88" t="str">
        <f t="array" ref="P36">IF(A36="","",IF( C36="","NA",IF(M36&gt;0,   IF(MIN(IF(B:B=A36,F:F))&lt;=L36,  IF(MIN(IF(B:B=A36,F:F)) &gt;= F36,   MIN(IF(B:B=A36,F:F)), "Onward infection before infected"),"Onward infection after recovered"),"")))</f>
        <v/>
      </c>
      <c r="Q36" s="88" t="str">
        <f t="array" ref="Q36">IF(A36="","",IF( C36="","NA",IF(M36&gt;0,   IF(MIN(IF(B:B=A36,F:F))&lt;=L36,  IF(MIN(IF(B:B=A36,F:F)) &gt;= F36,   MIN(IF(B:B=A36,F:F)), F36),L36),"")))</f>
        <v/>
      </c>
      <c r="R36" s="86" t="str">
        <f t="shared" si="8"/>
        <v>NA</v>
      </c>
      <c r="S36" s="92" t="s">
        <v>31</v>
      </c>
      <c r="T36" s="88" t="str">
        <f t="shared" si="11"/>
        <v/>
      </c>
      <c r="U36" s="88" t="str">
        <f t="shared" si="12"/>
        <v/>
      </c>
      <c r="V36" s="88"/>
      <c r="W36" s="88">
        <f t="shared" si="9"/>
        <v>61.333333333333336</v>
      </c>
      <c r="X36" s="87">
        <f t="shared" si="13"/>
        <v>47.499999999999993</v>
      </c>
      <c r="Y36" s="82" t="str">
        <f t="shared" si="14"/>
        <v/>
      </c>
      <c r="Z36" s="89">
        <f t="shared" si="10"/>
        <v>0</v>
      </c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  <c r="HS36" s="53"/>
      <c r="HT36" s="53"/>
    </row>
    <row r="37" spans="1:228" s="58" customFormat="1">
      <c r="A37" s="96">
        <v>23</v>
      </c>
      <c r="B37" s="97">
        <v>16</v>
      </c>
      <c r="C37" s="97" t="b">
        <v>0</v>
      </c>
      <c r="D37" s="70">
        <v>41928</v>
      </c>
      <c r="E37" s="71">
        <v>0.54861111111111105</v>
      </c>
      <c r="F37" s="76">
        <f t="shared" si="4"/>
        <v>85.166666666666657</v>
      </c>
      <c r="G37" s="70">
        <v>41928</v>
      </c>
      <c r="H37" s="71">
        <v>0.56527777777777777</v>
      </c>
      <c r="I37" s="76">
        <f t="shared" si="5"/>
        <v>85.566666666666663</v>
      </c>
      <c r="J37" s="70">
        <v>41928</v>
      </c>
      <c r="K37" s="71">
        <v>0.69791666666666663</v>
      </c>
      <c r="L37" s="76">
        <f t="shared" si="6"/>
        <v>88.75</v>
      </c>
      <c r="M37" s="98">
        <f t="shared" si="7"/>
        <v>1</v>
      </c>
      <c r="N37" s="97">
        <v>1</v>
      </c>
      <c r="O37" s="111"/>
      <c r="P37" s="88">
        <f t="array" ref="P37">IF(A37="","",IF( C37="","NA",IF(M37&gt;0,   IF(MIN(IF(B:B=A37,F:F))&lt;=L37,  IF(MIN(IF(B:B=A37,F:F)) &gt;= F37,   MIN(IF(B:B=A37,F:F)), "Onward infection before infected"),"Onward infection after recovered"),"")))</f>
        <v>88.75</v>
      </c>
      <c r="Q37" s="88">
        <f t="array" ref="Q37">IF(A37="","",IF( C37="","NA",IF(M37&gt;0,   IF(MIN(IF(B:B=A37,F:F))&lt;=L37,  IF(MIN(IF(B:B=A37,F:F)) &gt;= F37,   MIN(IF(B:B=A37,F:F)), F37),L37),"")))</f>
        <v>88.75</v>
      </c>
      <c r="R37" s="86">
        <f t="shared" si="8"/>
        <v>1</v>
      </c>
      <c r="S37" s="92">
        <f t="shared" ref="S37:S42" si="15">IF(A37="","NA",IF(I37="",0,1))</f>
        <v>1</v>
      </c>
      <c r="T37" s="88">
        <f t="shared" si="11"/>
        <v>3.5833333333333428</v>
      </c>
      <c r="U37" s="88">
        <f t="shared" si="12"/>
        <v>0.40000000000000568</v>
      </c>
      <c r="V37" s="88">
        <f t="shared" ref="V37:V42" si="16">IF(C37&lt;&gt;"",IF(A37="","",IF(M37&gt;0,IF(Q37&lt;&gt;"Error",L37-Q37,""), L37-F37)),"NA")</f>
        <v>0</v>
      </c>
      <c r="W37" s="88">
        <f t="shared" si="9"/>
        <v>82.75</v>
      </c>
      <c r="X37" s="87">
        <f t="shared" si="13"/>
        <v>2.4166666666666572</v>
      </c>
      <c r="Y37" s="82">
        <f t="shared" si="14"/>
        <v>0</v>
      </c>
      <c r="Z37" s="89">
        <f t="shared" si="10"/>
        <v>1</v>
      </c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  <c r="HS37" s="53"/>
      <c r="HT37" s="53"/>
    </row>
    <row r="38" spans="1:228" s="58" customFormat="1">
      <c r="A38" s="96">
        <v>24</v>
      </c>
      <c r="B38" s="97">
        <v>16</v>
      </c>
      <c r="C38" s="97" t="b">
        <v>0</v>
      </c>
      <c r="D38" s="70">
        <v>41928</v>
      </c>
      <c r="E38" s="71">
        <v>0.55208333333333337</v>
      </c>
      <c r="F38" s="76">
        <f t="shared" si="4"/>
        <v>85.25</v>
      </c>
      <c r="G38" s="70">
        <v>41928</v>
      </c>
      <c r="H38" s="71">
        <v>0.55625000000000002</v>
      </c>
      <c r="I38" s="76">
        <f t="shared" si="5"/>
        <v>85.35</v>
      </c>
      <c r="J38" s="70">
        <v>41928</v>
      </c>
      <c r="K38" s="71">
        <v>0.75</v>
      </c>
      <c r="L38" s="76">
        <f t="shared" si="6"/>
        <v>90</v>
      </c>
      <c r="M38" s="98">
        <f t="shared" si="7"/>
        <v>0</v>
      </c>
      <c r="N38" s="97">
        <v>0</v>
      </c>
      <c r="O38" s="111"/>
      <c r="P38" s="88" t="str">
        <f t="array" ref="P38">IF(A38="","",IF( C38="","NA",IF(M38&gt;0,   IF(MIN(IF(B:B=A38,F:F))&lt;=L38,  IF(MIN(IF(B:B=A38,F:F)) &gt;= F38,   MIN(IF(B:B=A38,F:F)), "Onward infection before infected"),"Onward infection after recovered"),"")))</f>
        <v/>
      </c>
      <c r="Q38" s="88" t="str">
        <f t="array" ref="Q38">IF(A38="","",IF( C38="","NA",IF(M38&gt;0,   IF(MIN(IF(B:B=A38,F:F))&lt;=L38,  IF(MIN(IF(B:B=A38,F:F)) &gt;= F38,   MIN(IF(B:B=A38,F:F)), F38),L38),"")))</f>
        <v/>
      </c>
      <c r="R38" s="86">
        <f t="shared" si="8"/>
        <v>1</v>
      </c>
      <c r="S38" s="92">
        <f t="shared" si="15"/>
        <v>1</v>
      </c>
      <c r="T38" s="88" t="str">
        <f t="shared" si="11"/>
        <v/>
      </c>
      <c r="U38" s="88">
        <f t="shared" si="12"/>
        <v>9.9999999999994316E-2</v>
      </c>
      <c r="V38" s="88">
        <f t="shared" si="16"/>
        <v>4.75</v>
      </c>
      <c r="W38" s="88">
        <f t="shared" si="9"/>
        <v>82.75</v>
      </c>
      <c r="X38" s="87">
        <f t="shared" si="13"/>
        <v>2.5</v>
      </c>
      <c r="Y38" s="82">
        <f t="shared" si="14"/>
        <v>0</v>
      </c>
      <c r="Z38" s="89">
        <f t="shared" si="10"/>
        <v>1</v>
      </c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/>
      <c r="FU38" s="53"/>
      <c r="FV38" s="53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3"/>
      <c r="HA38" s="53"/>
      <c r="HB38" s="53"/>
      <c r="HC38" s="53"/>
      <c r="HD38" s="53"/>
      <c r="HE38" s="53"/>
      <c r="HF38" s="53"/>
      <c r="HG38" s="53"/>
      <c r="HH38" s="53"/>
      <c r="HI38" s="53"/>
      <c r="HJ38" s="53"/>
      <c r="HK38" s="53"/>
      <c r="HL38" s="53"/>
      <c r="HM38" s="53"/>
      <c r="HN38" s="53"/>
      <c r="HO38" s="53"/>
      <c r="HP38" s="53"/>
      <c r="HQ38" s="53"/>
      <c r="HR38" s="53"/>
      <c r="HS38" s="53"/>
      <c r="HT38" s="53"/>
    </row>
    <row r="39" spans="1:228" s="58" customFormat="1">
      <c r="A39" s="96">
        <v>25</v>
      </c>
      <c r="B39" s="97">
        <v>16</v>
      </c>
      <c r="C39" s="97" t="b">
        <v>0</v>
      </c>
      <c r="D39" s="70">
        <v>41928</v>
      </c>
      <c r="E39" s="71">
        <v>0.55555555555555558</v>
      </c>
      <c r="F39" s="76">
        <f t="shared" si="4"/>
        <v>85.333333333333329</v>
      </c>
      <c r="G39" s="70">
        <v>41928</v>
      </c>
      <c r="H39" s="71">
        <v>0.56666666666666665</v>
      </c>
      <c r="I39" s="76">
        <f t="shared" si="5"/>
        <v>85.6</v>
      </c>
      <c r="J39" s="70">
        <v>41928</v>
      </c>
      <c r="K39" s="71">
        <v>0.70138888888888884</v>
      </c>
      <c r="L39" s="76">
        <f t="shared" si="6"/>
        <v>88.833333333333329</v>
      </c>
      <c r="M39" s="98">
        <f t="shared" si="7"/>
        <v>4</v>
      </c>
      <c r="N39" s="97">
        <v>2</v>
      </c>
      <c r="O39" s="111"/>
      <c r="P39" s="88">
        <f t="array" ref="P39">IF(A39="","",IF( C39="","NA",IF(M39&gt;0,   IF(MIN(IF(B:B=A39,F:F))&lt;=L39,  IF(MIN(IF(B:B=A39,F:F)) &gt;= F39,   MIN(IF(B:B=A39,F:F)), "Onward infection before infected"),"Onward infection after recovered"),"")))</f>
        <v>88.666666666666671</v>
      </c>
      <c r="Q39" s="88">
        <f t="array" ref="Q39">IF(A39="","",IF( C39="","NA",IF(M39&gt;0,   IF(MIN(IF(B:B=A39,F:F))&lt;=L39,  IF(MIN(IF(B:B=A39,F:F)) &gt;= F39,   MIN(IF(B:B=A39,F:F)), F39),L39),"")))</f>
        <v>88.666666666666671</v>
      </c>
      <c r="R39" s="86">
        <f t="shared" si="8"/>
        <v>1</v>
      </c>
      <c r="S39" s="92">
        <f t="shared" si="15"/>
        <v>1</v>
      </c>
      <c r="T39" s="88">
        <f t="shared" si="11"/>
        <v>3.3333333333333428</v>
      </c>
      <c r="U39" s="88">
        <f t="shared" si="12"/>
        <v>0.26666666666666572</v>
      </c>
      <c r="V39" s="88">
        <f t="shared" si="16"/>
        <v>0.16666666666665719</v>
      </c>
      <c r="W39" s="88">
        <f t="shared" si="9"/>
        <v>82.75</v>
      </c>
      <c r="X39" s="87">
        <f t="shared" si="13"/>
        <v>2.5833333333333286</v>
      </c>
      <c r="Y39" s="82">
        <f t="shared" si="14"/>
        <v>2</v>
      </c>
      <c r="Z39" s="89">
        <f t="shared" si="10"/>
        <v>1</v>
      </c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</row>
    <row r="40" spans="1:228" s="58" customFormat="1">
      <c r="A40" s="96">
        <v>26</v>
      </c>
      <c r="B40" s="97">
        <v>20</v>
      </c>
      <c r="C40" s="97" t="b">
        <v>0</v>
      </c>
      <c r="D40" s="70">
        <v>41928</v>
      </c>
      <c r="E40" s="71">
        <v>0.55902777777777779</v>
      </c>
      <c r="F40" s="76">
        <f t="shared" si="4"/>
        <v>85.416666666666671</v>
      </c>
      <c r="G40" s="70">
        <v>41928</v>
      </c>
      <c r="H40" s="71">
        <v>0.56111111111111112</v>
      </c>
      <c r="I40" s="76">
        <f t="shared" si="5"/>
        <v>85.466666666666669</v>
      </c>
      <c r="J40" s="70">
        <v>41929</v>
      </c>
      <c r="K40" s="71">
        <v>0.375</v>
      </c>
      <c r="L40" s="76">
        <f t="shared" si="6"/>
        <v>105</v>
      </c>
      <c r="M40" s="98">
        <f t="shared" si="7"/>
        <v>0</v>
      </c>
      <c r="N40" s="97">
        <v>0</v>
      </c>
      <c r="O40" s="111"/>
      <c r="P40" s="88" t="str">
        <f t="array" ref="P40">IF(A40="","",IF( C40="","NA",IF(M40&gt;0,   IF(MIN(IF(B:B=A40,F:F))&lt;=L40,  IF(MIN(IF(B:B=A40,F:F)) &gt;= F40,   MIN(IF(B:B=A40,F:F)), "Onward infection before infected"),"Onward infection after recovered"),"")))</f>
        <v/>
      </c>
      <c r="Q40" s="88" t="str">
        <f t="array" ref="Q40">IF(A40="","",IF( C40="","NA",IF(M40&gt;0,   IF(MIN(IF(B:B=A40,F:F))&lt;=L40,  IF(MIN(IF(B:B=A40,F:F)) &gt;= F40,   MIN(IF(B:B=A40,F:F)), F40),L40),"")))</f>
        <v/>
      </c>
      <c r="R40" s="86">
        <f t="shared" si="8"/>
        <v>1</v>
      </c>
      <c r="S40" s="92">
        <f t="shared" si="15"/>
        <v>1</v>
      </c>
      <c r="T40" s="88" t="str">
        <f t="shared" si="11"/>
        <v/>
      </c>
      <c r="U40" s="88">
        <f t="shared" si="12"/>
        <v>4.9999999999997158E-2</v>
      </c>
      <c r="V40" s="88">
        <f t="shared" si="16"/>
        <v>19.583333333333329</v>
      </c>
      <c r="W40" s="88">
        <f t="shared" si="9"/>
        <v>84.416666666666657</v>
      </c>
      <c r="X40" s="87">
        <f t="shared" si="13"/>
        <v>1.0000000000000142</v>
      </c>
      <c r="Y40" s="82">
        <f t="shared" si="14"/>
        <v>0</v>
      </c>
      <c r="Z40" s="89">
        <f t="shared" si="10"/>
        <v>1</v>
      </c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</row>
    <row r="41" spans="1:228" s="58" customFormat="1">
      <c r="A41" s="96">
        <v>27</v>
      </c>
      <c r="B41" s="97">
        <v>16</v>
      </c>
      <c r="C41" s="97" t="b">
        <v>0</v>
      </c>
      <c r="D41" s="70">
        <v>41928</v>
      </c>
      <c r="E41" s="71">
        <v>0.5625</v>
      </c>
      <c r="F41" s="76">
        <f t="shared" si="4"/>
        <v>85.5</v>
      </c>
      <c r="G41" s="70">
        <v>41928</v>
      </c>
      <c r="H41" s="71">
        <v>0.56666666666666665</v>
      </c>
      <c r="I41" s="76">
        <f t="shared" si="5"/>
        <v>85.6</v>
      </c>
      <c r="J41" s="70">
        <v>41929</v>
      </c>
      <c r="K41" s="71">
        <v>0.54513888888888895</v>
      </c>
      <c r="L41" s="76">
        <f t="shared" si="6"/>
        <v>109.08333333333334</v>
      </c>
      <c r="M41" s="98">
        <f t="shared" si="7"/>
        <v>1</v>
      </c>
      <c r="N41" s="97">
        <v>1</v>
      </c>
      <c r="O41" s="111"/>
      <c r="P41" s="88">
        <f t="array" ref="P41">IF(A41="","",IF( C41="","NA",IF(M41&gt;0,   IF(MIN(IF(B:B=A41,F:F))&lt;=L41,  IF(MIN(IF(B:B=A41,F:F)) &gt;= F41,   MIN(IF(B:B=A41,F:F)), "Onward infection before infected"),"Onward infection after recovered"),"")))</f>
        <v>109.08333333333334</v>
      </c>
      <c r="Q41" s="88">
        <f t="array" ref="Q41">IF(A41="","",IF( C41="","NA",IF(M41&gt;0,   IF(MIN(IF(B:B=A41,F:F))&lt;=L41,  IF(MIN(IF(B:B=A41,F:F)) &gt;= F41,   MIN(IF(B:B=A41,F:F)), F41),L41),"")))</f>
        <v>109.08333333333334</v>
      </c>
      <c r="R41" s="86">
        <f t="shared" si="8"/>
        <v>1</v>
      </c>
      <c r="S41" s="92">
        <f t="shared" si="15"/>
        <v>1</v>
      </c>
      <c r="T41" s="88">
        <f t="shared" si="11"/>
        <v>23.583333333333343</v>
      </c>
      <c r="U41" s="88">
        <f t="shared" si="12"/>
        <v>9.9999999999994316E-2</v>
      </c>
      <c r="V41" s="88">
        <f t="shared" si="16"/>
        <v>0</v>
      </c>
      <c r="W41" s="88">
        <f t="shared" si="9"/>
        <v>82.75</v>
      </c>
      <c r="X41" s="87">
        <f t="shared" si="13"/>
        <v>2.75</v>
      </c>
      <c r="Y41" s="82">
        <f t="shared" si="14"/>
        <v>0</v>
      </c>
      <c r="Z41" s="89">
        <f t="shared" si="10"/>
        <v>1</v>
      </c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</row>
    <row r="42" spans="1:228" s="58" customFormat="1">
      <c r="A42" s="96">
        <v>28</v>
      </c>
      <c r="B42" s="79"/>
      <c r="C42" s="97" t="b">
        <v>0</v>
      </c>
      <c r="D42" s="70">
        <v>41928</v>
      </c>
      <c r="E42" s="71">
        <v>0.64583333333333337</v>
      </c>
      <c r="F42" s="76">
        <f t="shared" si="4"/>
        <v>87.5</v>
      </c>
      <c r="G42" s="78"/>
      <c r="H42" s="79"/>
      <c r="I42" s="80" t="str">
        <f t="shared" si="5"/>
        <v/>
      </c>
      <c r="J42" s="70">
        <v>41929</v>
      </c>
      <c r="K42" s="71">
        <v>0.54166666666666663</v>
      </c>
      <c r="L42" s="76">
        <f t="shared" si="6"/>
        <v>109</v>
      </c>
      <c r="M42" s="98">
        <f t="shared" si="7"/>
        <v>1</v>
      </c>
      <c r="N42" s="97">
        <v>1</v>
      </c>
      <c r="O42" s="111"/>
      <c r="P42" s="88">
        <f t="array" ref="P42">IF(A42="","",IF( C42="","NA",IF(M42&gt;0,   IF(MIN(IF(B:B=A42,F:F))&lt;=L42,  IF(MIN(IF(B:B=A42,F:F)) &gt;= F42,   MIN(IF(B:B=A42,F:F)), "Onward infection before infected"),"Onward infection after recovered"),"")))</f>
        <v>105.33333333333333</v>
      </c>
      <c r="Q42" s="88">
        <f t="array" ref="Q42">IF(A42="","",IF( C42="","NA",IF(M42&gt;0,   IF(MIN(IF(B:B=A42,F:F))&lt;=L42,  IF(MIN(IF(B:B=A42,F:F)) &gt;= F42,   MIN(IF(B:B=A42,F:F)), F42),L42),"")))</f>
        <v>105.33333333333333</v>
      </c>
      <c r="R42" s="86">
        <f t="shared" si="8"/>
        <v>1</v>
      </c>
      <c r="S42" s="92">
        <f t="shared" si="15"/>
        <v>0</v>
      </c>
      <c r="T42" s="88">
        <f t="shared" si="11"/>
        <v>17.833333333333329</v>
      </c>
      <c r="U42" s="88" t="str">
        <f t="shared" si="12"/>
        <v/>
      </c>
      <c r="V42" s="88">
        <f t="shared" si="16"/>
        <v>3.6666666666666714</v>
      </c>
      <c r="W42" s="88" t="str">
        <f t="shared" si="9"/>
        <v>Missing parent ID</v>
      </c>
      <c r="X42" s="87" t="str">
        <f t="shared" si="13"/>
        <v>Missing parent ID</v>
      </c>
      <c r="Y42" s="82">
        <f t="shared" si="14"/>
        <v>0</v>
      </c>
      <c r="Z42" s="89" t="str">
        <f t="shared" si="10"/>
        <v>NA</v>
      </c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</row>
    <row r="43" spans="1:228" s="57" customFormat="1">
      <c r="A43" s="90"/>
      <c r="B43" s="72">
        <v>25</v>
      </c>
      <c r="C43" s="72" t="b">
        <v>1</v>
      </c>
      <c r="D43" s="66">
        <v>41928</v>
      </c>
      <c r="E43" s="67">
        <v>0.69791666666666663</v>
      </c>
      <c r="F43" s="74">
        <f t="shared" si="4"/>
        <v>88.75</v>
      </c>
      <c r="G43" s="77"/>
      <c r="H43" s="72"/>
      <c r="I43" s="74" t="str">
        <f t="shared" si="5"/>
        <v/>
      </c>
      <c r="J43" s="77"/>
      <c r="K43" s="72"/>
      <c r="L43" s="74" t="str">
        <f t="shared" si="6"/>
        <v/>
      </c>
      <c r="M43" s="91" t="str">
        <f t="shared" si="7"/>
        <v/>
      </c>
      <c r="N43" s="72"/>
      <c r="O43" s="111"/>
      <c r="P43" s="88" t="str">
        <f t="array" ref="P43">IF(A43="","",IF( C43="","NA",IF(M43&gt;0,   IF(MIN(IF(B:B=A43,F:F))&lt;=L43,  IF(MIN(IF(B:B=A43,F:F)) &gt;= F43,   MIN(IF(B:B=A43,F:F)), "Onward infection before infected"),"Onward infection after recovered"),"")))</f>
        <v/>
      </c>
      <c r="Q43" s="88" t="str">
        <f t="array" ref="Q43">IF(A43="","",IF( C43="","NA",IF(M43&gt;0,   IF(MIN(IF(B:B=A43,F:F))&lt;=L43,  IF(MIN(IF(B:B=A43,F:F)) &gt;= F43,   MIN(IF(B:B=A43,F:F)), F43),L43),"")))</f>
        <v/>
      </c>
      <c r="R43" s="86" t="str">
        <f t="shared" si="8"/>
        <v>NA</v>
      </c>
      <c r="S43" s="92" t="s">
        <v>31</v>
      </c>
      <c r="T43" s="88" t="str">
        <f t="shared" si="11"/>
        <v/>
      </c>
      <c r="U43" s="88" t="str">
        <f t="shared" si="12"/>
        <v/>
      </c>
      <c r="V43" s="88"/>
      <c r="W43" s="88">
        <f t="shared" si="9"/>
        <v>85.333333333333329</v>
      </c>
      <c r="X43" s="87">
        <f t="shared" si="13"/>
        <v>3.4166666666666714</v>
      </c>
      <c r="Y43" s="82" t="str">
        <f t="shared" si="14"/>
        <v/>
      </c>
      <c r="Z43" s="89">
        <f t="shared" si="10"/>
        <v>0</v>
      </c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</row>
    <row r="44" spans="1:228" s="57" customFormat="1">
      <c r="A44" s="90"/>
      <c r="B44" s="72">
        <v>32</v>
      </c>
      <c r="C44" s="72" t="b">
        <v>1</v>
      </c>
      <c r="D44" s="66">
        <v>41929</v>
      </c>
      <c r="E44" s="67">
        <v>0.39374999999999999</v>
      </c>
      <c r="F44" s="74">
        <f t="shared" si="4"/>
        <v>105.45</v>
      </c>
      <c r="G44" s="77"/>
      <c r="H44" s="72"/>
      <c r="I44" s="74" t="str">
        <f t="shared" si="5"/>
        <v/>
      </c>
      <c r="J44" s="77"/>
      <c r="K44" s="72"/>
      <c r="L44" s="74" t="str">
        <f t="shared" si="6"/>
        <v/>
      </c>
      <c r="M44" s="91" t="str">
        <f t="shared" si="7"/>
        <v/>
      </c>
      <c r="N44" s="72"/>
      <c r="O44" s="111"/>
      <c r="P44" s="88" t="str">
        <f t="array" ref="P44">IF(A44="","",IF( C44="","NA",IF(M44&gt;0,   IF(MIN(IF(B:B=A44,F:F))&lt;=L44,  IF(MIN(IF(B:B=A44,F:F)) &gt;= F44,   MIN(IF(B:B=A44,F:F)), "Onward infection before infected"),"Onward infection after recovered"),"")))</f>
        <v/>
      </c>
      <c r="Q44" s="88" t="str">
        <f t="array" ref="Q44">IF(A44="","",IF( C44="","NA",IF(M44&gt;0,   IF(MIN(IF(B:B=A44,F:F))&lt;=L44,  IF(MIN(IF(B:B=A44,F:F)) &gt;= F44,   MIN(IF(B:B=A44,F:F)), F44),L44),"")))</f>
        <v/>
      </c>
      <c r="R44" s="86" t="str">
        <f t="shared" si="8"/>
        <v>NA</v>
      </c>
      <c r="S44" s="92" t="s">
        <v>31</v>
      </c>
      <c r="T44" s="88" t="str">
        <f t="shared" si="11"/>
        <v/>
      </c>
      <c r="U44" s="88" t="str">
        <f t="shared" si="12"/>
        <v/>
      </c>
      <c r="V44" s="88"/>
      <c r="W44" s="88">
        <f t="shared" si="9"/>
        <v>88.666666666666671</v>
      </c>
      <c r="X44" s="87">
        <f t="shared" si="13"/>
        <v>16.783333333333331</v>
      </c>
      <c r="Y44" s="82" t="str">
        <f t="shared" si="14"/>
        <v/>
      </c>
      <c r="Z44" s="89">
        <f t="shared" si="10"/>
        <v>0</v>
      </c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</row>
    <row r="45" spans="1:228" s="57" customFormat="1">
      <c r="A45" s="90"/>
      <c r="B45" s="72">
        <v>30</v>
      </c>
      <c r="C45" s="72" t="b">
        <v>1</v>
      </c>
      <c r="D45" s="66">
        <v>41929</v>
      </c>
      <c r="E45" s="67">
        <v>0.44791666666666669</v>
      </c>
      <c r="F45" s="74">
        <f t="shared" si="4"/>
        <v>106.75</v>
      </c>
      <c r="G45" s="77"/>
      <c r="H45" s="72"/>
      <c r="I45" s="74" t="str">
        <f t="shared" si="5"/>
        <v/>
      </c>
      <c r="J45" s="77"/>
      <c r="K45" s="72"/>
      <c r="L45" s="74" t="str">
        <f t="shared" si="6"/>
        <v/>
      </c>
      <c r="M45" s="91" t="str">
        <f t="shared" si="7"/>
        <v/>
      </c>
      <c r="N45" s="72"/>
      <c r="O45" s="111"/>
      <c r="P45" s="88" t="str">
        <f t="array" ref="P45">IF(A45="","",IF( C45="","NA",IF(M45&gt;0,   IF(MIN(IF(B:B=A45,F:F))&lt;=L45,  IF(MIN(IF(B:B=A45,F:F)) &gt;= F45,   MIN(IF(B:B=A45,F:F)), "Onward infection before infected"),"Onward infection after recovered"),"")))</f>
        <v/>
      </c>
      <c r="Q45" s="88" t="str">
        <f t="array" ref="Q45">IF(A45="","",IF( C45="","NA",IF(M45&gt;0,   IF(MIN(IF(B:B=A45,F:F))&lt;=L45,  IF(MIN(IF(B:B=A45,F:F)) &gt;= F45,   MIN(IF(B:B=A45,F:F)), F45),L45),"")))</f>
        <v/>
      </c>
      <c r="R45" s="86" t="str">
        <f t="shared" si="8"/>
        <v>NA</v>
      </c>
      <c r="S45" s="92" t="s">
        <v>31</v>
      </c>
      <c r="T45" s="88" t="str">
        <f t="shared" si="11"/>
        <v/>
      </c>
      <c r="U45" s="88" t="str">
        <f t="shared" si="12"/>
        <v/>
      </c>
      <c r="V45" s="88"/>
      <c r="W45" s="88">
        <f t="shared" si="9"/>
        <v>88.5</v>
      </c>
      <c r="X45" s="87">
        <f t="shared" si="13"/>
        <v>18.25</v>
      </c>
      <c r="Y45" s="82" t="str">
        <f t="shared" si="14"/>
        <v/>
      </c>
      <c r="Z45" s="89">
        <f t="shared" si="10"/>
        <v>0</v>
      </c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</row>
    <row r="46" spans="1:228" s="58" customFormat="1">
      <c r="A46" s="96">
        <v>29</v>
      </c>
      <c r="B46" s="79"/>
      <c r="C46" s="97" t="b">
        <v>0</v>
      </c>
      <c r="D46" s="70">
        <v>41928</v>
      </c>
      <c r="E46" s="71">
        <v>0.66666666666666663</v>
      </c>
      <c r="F46" s="76">
        <f t="shared" si="4"/>
        <v>88</v>
      </c>
      <c r="G46" s="70">
        <v>41928</v>
      </c>
      <c r="H46" s="71">
        <v>0.66666666666666663</v>
      </c>
      <c r="I46" s="76">
        <f t="shared" si="5"/>
        <v>88</v>
      </c>
      <c r="J46" s="70">
        <v>41928</v>
      </c>
      <c r="K46" s="79"/>
      <c r="L46" s="76" t="str">
        <f t="shared" si="6"/>
        <v/>
      </c>
      <c r="M46" s="98">
        <f t="shared" si="7"/>
        <v>0</v>
      </c>
      <c r="N46" s="97">
        <v>0</v>
      </c>
      <c r="O46" s="111"/>
      <c r="P46" s="88" t="str">
        <f t="array" ref="P46">IF(A46="","",IF( C46="","NA",IF(M46&gt;0,   IF(MIN(IF(B:B=A46,F:F))&lt;=L46,  IF(MIN(IF(B:B=A46,F:F)) &gt;= F46,   MIN(IF(B:B=A46,F:F)), "Onward infection before infected"),"Onward infection after recovered"),"")))</f>
        <v/>
      </c>
      <c r="Q46" s="88" t="str">
        <f t="array" ref="Q46">IF(A46="","",IF( C46="","NA",IF(M46&gt;0,   IF(MIN(IF(B:B=A46,F:F))&lt;=L46,  IF(MIN(IF(B:B=A46,F:F)) &gt;= F46,   MIN(IF(B:B=A46,F:F)), F46),L46),"")))</f>
        <v/>
      </c>
      <c r="R46" s="86">
        <f t="shared" si="8"/>
        <v>1</v>
      </c>
      <c r="S46" s="92">
        <f>IF(A46="","NA",IF(I46="",0,1))</f>
        <v>1</v>
      </c>
      <c r="T46" s="88" t="str">
        <f t="shared" si="11"/>
        <v/>
      </c>
      <c r="U46" s="88">
        <f t="shared" si="12"/>
        <v>0</v>
      </c>
      <c r="V46" s="88"/>
      <c r="W46" s="88" t="str">
        <f t="shared" si="9"/>
        <v>Missing parent ID</v>
      </c>
      <c r="X46" s="87" t="str">
        <f t="shared" si="13"/>
        <v>Missing parent ID</v>
      </c>
      <c r="Y46" s="82">
        <f t="shared" si="14"/>
        <v>0</v>
      </c>
      <c r="Z46" s="89" t="str">
        <f t="shared" si="10"/>
        <v>NA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</row>
    <row r="47" spans="1:228" s="58" customFormat="1">
      <c r="A47" s="96">
        <v>30</v>
      </c>
      <c r="B47" s="79"/>
      <c r="C47" s="97" t="b">
        <v>0</v>
      </c>
      <c r="D47" s="70">
        <v>41928</v>
      </c>
      <c r="E47" s="71">
        <v>0.6875</v>
      </c>
      <c r="F47" s="76">
        <f t="shared" si="4"/>
        <v>88.5</v>
      </c>
      <c r="G47" s="70">
        <v>41928</v>
      </c>
      <c r="H47" s="71">
        <v>0.71458333333333324</v>
      </c>
      <c r="I47" s="76">
        <f t="shared" si="5"/>
        <v>89.15</v>
      </c>
      <c r="J47" s="70">
        <v>41929</v>
      </c>
      <c r="K47" s="71">
        <v>0.4513888888888889</v>
      </c>
      <c r="L47" s="76">
        <f t="shared" si="6"/>
        <v>106.83333333333333</v>
      </c>
      <c r="M47" s="98">
        <f t="shared" si="7"/>
        <v>1</v>
      </c>
      <c r="N47" s="97">
        <v>0</v>
      </c>
      <c r="O47" s="111"/>
      <c r="P47" s="88">
        <f t="array" ref="P47">IF(A47="","",IF( C47="","NA",IF(M47&gt;0,   IF(MIN(IF(B:B=A47,F:F))&lt;=L47,  IF(MIN(IF(B:B=A47,F:F)) &gt;= F47,   MIN(IF(B:B=A47,F:F)), "Onward infection before infected"),"Onward infection after recovered"),"")))</f>
        <v>106.75</v>
      </c>
      <c r="Q47" s="88">
        <f t="array" ref="Q47">IF(A47="","",IF( C47="","NA",IF(M47&gt;0,   IF(MIN(IF(B:B=A47,F:F))&lt;=L47,  IF(MIN(IF(B:B=A47,F:F)) &gt;= F47,   MIN(IF(B:B=A47,F:F)), F47),L47),"")))</f>
        <v>106.75</v>
      </c>
      <c r="R47" s="86">
        <f t="shared" si="8"/>
        <v>1</v>
      </c>
      <c r="S47" s="92">
        <f>IF(A47="","NA",IF(I47="",0,1))</f>
        <v>1</v>
      </c>
      <c r="T47" s="88">
        <f t="shared" si="11"/>
        <v>18.25</v>
      </c>
      <c r="U47" s="88">
        <f t="shared" si="12"/>
        <v>0.65000000000000568</v>
      </c>
      <c r="V47" s="88">
        <f>IF(C47&lt;&gt;"",IF(A47="","",IF(M47&gt;0,IF(Q47&lt;&gt;"Error",L47-Q47,""), L47-F47)),"NA")</f>
        <v>8.3333333333328596E-2</v>
      </c>
      <c r="W47" s="88" t="str">
        <f t="shared" si="9"/>
        <v>Missing parent ID</v>
      </c>
      <c r="X47" s="87" t="str">
        <f t="shared" si="13"/>
        <v>Missing parent ID</v>
      </c>
      <c r="Y47" s="82">
        <f t="shared" si="14"/>
        <v>1</v>
      </c>
      <c r="Z47" s="89" t="str">
        <f t="shared" si="10"/>
        <v>NA</v>
      </c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</row>
    <row r="48" spans="1:228" s="58" customFormat="1">
      <c r="A48" s="96">
        <v>31</v>
      </c>
      <c r="B48" s="97">
        <v>16</v>
      </c>
      <c r="C48" s="97" t="b">
        <v>0</v>
      </c>
      <c r="D48" s="70">
        <v>41928</v>
      </c>
      <c r="E48" s="71">
        <v>0.6875</v>
      </c>
      <c r="F48" s="76">
        <f t="shared" si="4"/>
        <v>88.5</v>
      </c>
      <c r="G48" s="70">
        <v>41928</v>
      </c>
      <c r="H48" s="71">
        <v>0.73611111111111116</v>
      </c>
      <c r="I48" s="76">
        <f t="shared" si="5"/>
        <v>89.666666666666671</v>
      </c>
      <c r="J48" s="70">
        <v>41928</v>
      </c>
      <c r="K48" s="71">
        <v>0.7319444444444444</v>
      </c>
      <c r="L48" s="76">
        <f t="shared" si="6"/>
        <v>89.566666666666663</v>
      </c>
      <c r="M48" s="98">
        <f t="shared" si="7"/>
        <v>0</v>
      </c>
      <c r="N48" s="97">
        <v>0</v>
      </c>
      <c r="O48" s="111"/>
      <c r="P48" s="88" t="str">
        <f t="array" ref="P48">IF(A48="","",IF( C48="","NA",IF(M48&gt;0,   IF(MIN(IF(B:B=A48,F:F))&lt;=L48,  IF(MIN(IF(B:B=A48,F:F)) &gt;= F48,   MIN(IF(B:B=A48,F:F)), "Onward infection before infected"),"Onward infection after recovered"),"")))</f>
        <v/>
      </c>
      <c r="Q48" s="88" t="str">
        <f t="array" ref="Q48">IF(A48="","",IF( C48="","NA",IF(M48&gt;0,   IF(MIN(IF(B:B=A48,F:F))&lt;=L48,  IF(MIN(IF(B:B=A48,F:F)) &gt;= F48,   MIN(IF(B:B=A48,F:F)), F48),L48),"")))</f>
        <v/>
      </c>
      <c r="R48" s="86">
        <f t="shared" si="8"/>
        <v>1</v>
      </c>
      <c r="S48" s="92">
        <f>IF(A48="","NA",IF(I48="",0,1))</f>
        <v>1</v>
      </c>
      <c r="T48" s="88" t="str">
        <f t="shared" si="11"/>
        <v/>
      </c>
      <c r="U48" s="88">
        <f t="shared" si="12"/>
        <v>1.1666666666666714</v>
      </c>
      <c r="V48" s="88">
        <f>IF(C48&lt;&gt;"",IF(A48="","",IF(M48&gt;0,IF(Q48&lt;&gt;"Error",L48-Q48,""), L48-F48)),"NA")</f>
        <v>1.0666666666666629</v>
      </c>
      <c r="W48" s="88">
        <f t="shared" si="9"/>
        <v>82.75</v>
      </c>
      <c r="X48" s="87">
        <f t="shared" si="13"/>
        <v>5.75</v>
      </c>
      <c r="Y48" s="82">
        <f t="shared" si="14"/>
        <v>0</v>
      </c>
      <c r="Z48" s="89">
        <f t="shared" si="10"/>
        <v>1</v>
      </c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</row>
    <row r="49" spans="1:228" s="57" customFormat="1">
      <c r="A49" s="90"/>
      <c r="B49" s="72">
        <v>25</v>
      </c>
      <c r="C49" s="72" t="b">
        <v>1</v>
      </c>
      <c r="D49" s="66">
        <v>41928</v>
      </c>
      <c r="E49" s="67">
        <v>0.69444444444444453</v>
      </c>
      <c r="F49" s="74">
        <f t="shared" si="4"/>
        <v>88.666666666666671</v>
      </c>
      <c r="G49" s="77"/>
      <c r="H49" s="72"/>
      <c r="I49" s="74" t="str">
        <f t="shared" si="5"/>
        <v/>
      </c>
      <c r="J49" s="77"/>
      <c r="K49" s="72"/>
      <c r="L49" s="74" t="str">
        <f t="shared" si="6"/>
        <v/>
      </c>
      <c r="M49" s="91" t="str">
        <f t="shared" si="7"/>
        <v/>
      </c>
      <c r="N49" s="72"/>
      <c r="O49" s="111"/>
      <c r="P49" s="88" t="str">
        <f t="array" ref="P49">IF(A49="","",IF( C49="","NA",IF(M49&gt;0,   IF(MIN(IF(B:B=A49,F:F))&lt;=L49,  IF(MIN(IF(B:B=A49,F:F)) &gt;= F49,   MIN(IF(B:B=A49,F:F)), "Onward infection before infected"),"Onward infection after recovered"),"")))</f>
        <v/>
      </c>
      <c r="Q49" s="88" t="str">
        <f t="array" ref="Q49">IF(A49="","",IF( C49="","NA",IF(M49&gt;0,   IF(MIN(IF(B:B=A49,F:F))&lt;=L49,  IF(MIN(IF(B:B=A49,F:F)) &gt;= F49,   MIN(IF(B:B=A49,F:F)), F49),L49),"")))</f>
        <v/>
      </c>
      <c r="R49" s="86" t="str">
        <f t="shared" si="8"/>
        <v>NA</v>
      </c>
      <c r="S49" s="92" t="s">
        <v>31</v>
      </c>
      <c r="T49" s="88" t="str">
        <f t="shared" si="11"/>
        <v/>
      </c>
      <c r="U49" s="88" t="str">
        <f t="shared" si="12"/>
        <v/>
      </c>
      <c r="V49" s="88"/>
      <c r="W49" s="88">
        <f t="shared" si="9"/>
        <v>85.333333333333329</v>
      </c>
      <c r="X49" s="87">
        <f t="shared" si="13"/>
        <v>3.3333333333333428</v>
      </c>
      <c r="Y49" s="82" t="str">
        <f t="shared" si="14"/>
        <v/>
      </c>
      <c r="Z49" s="89">
        <f t="shared" si="10"/>
        <v>0</v>
      </c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</row>
    <row r="50" spans="1:228" s="58" customFormat="1">
      <c r="A50" s="96">
        <v>32</v>
      </c>
      <c r="B50" s="97"/>
      <c r="C50" s="97" t="b">
        <v>0</v>
      </c>
      <c r="D50" s="70">
        <v>41928</v>
      </c>
      <c r="E50" s="71">
        <v>0.69444444444444453</v>
      </c>
      <c r="F50" s="76">
        <f t="shared" si="4"/>
        <v>88.666666666666671</v>
      </c>
      <c r="G50" s="70">
        <v>41928</v>
      </c>
      <c r="H50" s="71">
        <v>0.70000000000000007</v>
      </c>
      <c r="I50" s="76">
        <f t="shared" si="5"/>
        <v>88.8</v>
      </c>
      <c r="J50" s="70">
        <v>41929</v>
      </c>
      <c r="K50" s="71">
        <v>0.39583333333333331</v>
      </c>
      <c r="L50" s="76">
        <f t="shared" si="6"/>
        <v>105.5</v>
      </c>
      <c r="M50" s="98">
        <f t="shared" si="7"/>
        <v>3</v>
      </c>
      <c r="N50" s="97">
        <v>0</v>
      </c>
      <c r="O50" s="111"/>
      <c r="P50" s="88">
        <f t="array" ref="P50">IF(A50="","",IF( C50="","NA",IF(M50&gt;0,   IF(MIN(IF(B:B=A50,F:F))&lt;=L50,  IF(MIN(IF(B:B=A50,F:F)) &gt;= F50,   MIN(IF(B:B=A50,F:F)), "Onward infection before infected"),"Onward infection after recovered"),"")))</f>
        <v>105.43333333333334</v>
      </c>
      <c r="Q50" s="88">
        <f t="array" ref="Q50">IF(A50="","",IF( C50="","NA",IF(M50&gt;0,   IF(MIN(IF(B:B=A50,F:F))&lt;=L50,  IF(MIN(IF(B:B=A50,F:F)) &gt;= F50,   MIN(IF(B:B=A50,F:F)), F50),L50),"")))</f>
        <v>105.43333333333334</v>
      </c>
      <c r="R50" s="86">
        <f t="shared" si="8"/>
        <v>1</v>
      </c>
      <c r="S50" s="92">
        <f t="shared" ref="S50:S61" si="17">IF(A50="","NA",IF(I50="",0,1))</f>
        <v>1</v>
      </c>
      <c r="T50" s="88">
        <f t="shared" si="11"/>
        <v>16.766666666666666</v>
      </c>
      <c r="U50" s="88">
        <f t="shared" si="12"/>
        <v>0.13333333333332575</v>
      </c>
      <c r="V50" s="88">
        <f>IF(C50&lt;&gt;"",IF(A50="","",IF(M50&gt;0,IF(Q50&lt;&gt;"Error",L50-Q50,""), L50-F50)),"NA")</f>
        <v>6.6666666666662877E-2</v>
      </c>
      <c r="W50" s="88" t="str">
        <f t="shared" si="9"/>
        <v>Missing parent ID</v>
      </c>
      <c r="X50" s="87" t="str">
        <f t="shared" si="13"/>
        <v>Missing parent ID</v>
      </c>
      <c r="Y50" s="82">
        <f t="shared" si="14"/>
        <v>3</v>
      </c>
      <c r="Z50" s="89" t="str">
        <f t="shared" si="10"/>
        <v>NA</v>
      </c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</row>
    <row r="51" spans="1:228" s="58" customFormat="1">
      <c r="A51" s="96">
        <v>33</v>
      </c>
      <c r="B51" s="97">
        <v>25</v>
      </c>
      <c r="C51" s="97" t="b">
        <v>0</v>
      </c>
      <c r="D51" s="70">
        <v>41928</v>
      </c>
      <c r="E51" s="71">
        <v>0.69444444444444453</v>
      </c>
      <c r="F51" s="76">
        <f t="shared" si="4"/>
        <v>88.666666666666671</v>
      </c>
      <c r="G51" s="78"/>
      <c r="H51" s="79"/>
      <c r="I51" s="80" t="str">
        <f t="shared" si="5"/>
        <v/>
      </c>
      <c r="J51" s="78"/>
      <c r="K51" s="79"/>
      <c r="L51" s="80" t="str">
        <f t="shared" si="6"/>
        <v/>
      </c>
      <c r="M51" s="98">
        <f t="shared" si="7"/>
        <v>0</v>
      </c>
      <c r="N51" s="97">
        <v>0</v>
      </c>
      <c r="O51" s="111"/>
      <c r="P51" s="88" t="str">
        <f t="array" ref="P51">IF(A51="","",IF( C51="","NA",IF(M51&gt;0,   IF(MIN(IF(B:B=A51,F:F))&lt;=L51,  IF(MIN(IF(B:B=A51,F:F)) &gt;= F51,   MIN(IF(B:B=A51,F:F)), "Onward infection before infected"),"Onward infection after recovered"),"")))</f>
        <v/>
      </c>
      <c r="Q51" s="88" t="str">
        <f t="array" ref="Q51">IF(A51="","",IF( C51="","NA",IF(M51&gt;0,   IF(MIN(IF(B:B=A51,F:F))&lt;=L51,  IF(MIN(IF(B:B=A51,F:F)) &gt;= F51,   MIN(IF(B:B=A51,F:F)), F51),L51),"")))</f>
        <v/>
      </c>
      <c r="R51" s="86">
        <f t="shared" si="8"/>
        <v>1</v>
      </c>
      <c r="S51" s="92">
        <f t="shared" si="17"/>
        <v>0</v>
      </c>
      <c r="T51" s="88" t="str">
        <f t="shared" si="11"/>
        <v/>
      </c>
      <c r="U51" s="88" t="str">
        <f t="shared" si="12"/>
        <v/>
      </c>
      <c r="V51" s="88"/>
      <c r="W51" s="88">
        <f t="shared" si="9"/>
        <v>85.333333333333329</v>
      </c>
      <c r="X51" s="87">
        <f t="shared" si="13"/>
        <v>3.3333333333333428</v>
      </c>
      <c r="Y51" s="82">
        <f t="shared" si="14"/>
        <v>0</v>
      </c>
      <c r="Z51" s="89">
        <f t="shared" si="10"/>
        <v>0</v>
      </c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  <c r="HS51" s="53"/>
      <c r="HT51" s="53"/>
    </row>
    <row r="52" spans="1:228" s="58" customFormat="1">
      <c r="A52" s="96">
        <v>34</v>
      </c>
      <c r="B52" s="97">
        <v>25</v>
      </c>
      <c r="C52" s="97" t="b">
        <v>0</v>
      </c>
      <c r="D52" s="70">
        <v>41928</v>
      </c>
      <c r="E52" s="71">
        <v>0.69444444444444453</v>
      </c>
      <c r="F52" s="76">
        <f t="shared" si="4"/>
        <v>88.666666666666671</v>
      </c>
      <c r="G52" s="78"/>
      <c r="H52" s="79"/>
      <c r="I52" s="80" t="str">
        <f t="shared" si="5"/>
        <v/>
      </c>
      <c r="J52" s="70">
        <v>41929</v>
      </c>
      <c r="K52" s="71">
        <v>0.70138888888888884</v>
      </c>
      <c r="L52" s="76">
        <f t="shared" si="6"/>
        <v>112.83333333333333</v>
      </c>
      <c r="M52" s="98">
        <f t="shared" si="7"/>
        <v>1</v>
      </c>
      <c r="N52" s="97">
        <v>0</v>
      </c>
      <c r="O52" s="111"/>
      <c r="P52" s="88">
        <f t="array" ref="P52">IF(A52="","",IF( C52="","NA",IF(M52&gt;0,   IF(MIN(IF(B:B=A52,F:F))&lt;=L52,  IF(MIN(IF(B:B=A52,F:F)) &gt;= F52,   MIN(IF(B:B=A52,F:F)), "Onward infection before infected"),"Onward infection after recovered"),"")))</f>
        <v>112.7</v>
      </c>
      <c r="Q52" s="88">
        <f t="array" ref="Q52">IF(A52="","",IF( C52="","NA",IF(M52&gt;0,   IF(MIN(IF(B:B=A52,F:F))&lt;=L52,  IF(MIN(IF(B:B=A52,F:F)) &gt;= F52,   MIN(IF(B:B=A52,F:F)), F52),L52),"")))</f>
        <v>112.7</v>
      </c>
      <c r="R52" s="86">
        <f t="shared" si="8"/>
        <v>1</v>
      </c>
      <c r="S52" s="92">
        <f t="shared" si="17"/>
        <v>0</v>
      </c>
      <c r="T52" s="88">
        <f t="shared" si="11"/>
        <v>24.033333333333331</v>
      </c>
      <c r="U52" s="88" t="str">
        <f t="shared" si="12"/>
        <v/>
      </c>
      <c r="V52" s="88">
        <f>IF(C52&lt;&gt;"",IF(A52="","",IF(M52&gt;0,IF(Q52&lt;&gt;"Error",L52-Q52,""), L52-F52)),"NA")</f>
        <v>0.13333333333332575</v>
      </c>
      <c r="W52" s="88">
        <f t="shared" si="9"/>
        <v>85.333333333333329</v>
      </c>
      <c r="X52" s="87">
        <f t="shared" si="13"/>
        <v>3.3333333333333428</v>
      </c>
      <c r="Y52" s="82">
        <f t="shared" si="14"/>
        <v>1</v>
      </c>
      <c r="Z52" s="89">
        <f t="shared" si="10"/>
        <v>0</v>
      </c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</row>
    <row r="53" spans="1:228" s="58" customFormat="1">
      <c r="A53" s="96">
        <v>35</v>
      </c>
      <c r="B53" s="97">
        <v>23</v>
      </c>
      <c r="C53" s="97" t="b">
        <v>0</v>
      </c>
      <c r="D53" s="70">
        <v>41928</v>
      </c>
      <c r="E53" s="71">
        <v>0.69791666666666663</v>
      </c>
      <c r="F53" s="76">
        <f t="shared" si="4"/>
        <v>88.75</v>
      </c>
      <c r="G53" s="78"/>
      <c r="H53" s="79"/>
      <c r="I53" s="80" t="str">
        <f t="shared" si="5"/>
        <v/>
      </c>
      <c r="J53" s="78"/>
      <c r="K53" s="79"/>
      <c r="L53" s="80" t="str">
        <f t="shared" si="6"/>
        <v/>
      </c>
      <c r="M53" s="98">
        <f t="shared" si="7"/>
        <v>0</v>
      </c>
      <c r="N53" s="97">
        <v>0</v>
      </c>
      <c r="O53" s="111"/>
      <c r="P53" s="88" t="str">
        <f t="array" ref="P53">IF(A53="","",IF( C53="","NA",IF(M53&gt;0,   IF(MIN(IF(B:B=A53,F:F))&lt;=L53,  IF(MIN(IF(B:B=A53,F:F)) &gt;= F53,   MIN(IF(B:B=A53,F:F)), "Onward infection before infected"),"Onward infection after recovered"),"")))</f>
        <v/>
      </c>
      <c r="Q53" s="88" t="str">
        <f t="array" ref="Q53">IF(A53="","",IF( C53="","NA",IF(M53&gt;0,   IF(MIN(IF(B:B=A53,F:F))&lt;=L53,  IF(MIN(IF(B:B=A53,F:F)) &gt;= F53,   MIN(IF(B:B=A53,F:F)), F53),L53),"")))</f>
        <v/>
      </c>
      <c r="R53" s="86">
        <f t="shared" si="8"/>
        <v>1</v>
      </c>
      <c r="S53" s="92">
        <f t="shared" si="17"/>
        <v>0</v>
      </c>
      <c r="T53" s="88" t="str">
        <f t="shared" si="11"/>
        <v/>
      </c>
      <c r="U53" s="88" t="str">
        <f t="shared" si="12"/>
        <v/>
      </c>
      <c r="V53" s="88"/>
      <c r="W53" s="88">
        <f t="shared" si="9"/>
        <v>85.166666666666657</v>
      </c>
      <c r="X53" s="87">
        <f t="shared" si="13"/>
        <v>3.5833333333333428</v>
      </c>
      <c r="Y53" s="82">
        <f t="shared" si="14"/>
        <v>0</v>
      </c>
      <c r="Z53" s="89">
        <f t="shared" si="10"/>
        <v>0</v>
      </c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3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3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3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3"/>
      <c r="HC53" s="53"/>
      <c r="HD53" s="53"/>
      <c r="HE53" s="53"/>
      <c r="HF53" s="53"/>
      <c r="HG53" s="53"/>
      <c r="HH53" s="53"/>
      <c r="HI53" s="53"/>
      <c r="HJ53" s="53"/>
      <c r="HK53" s="53"/>
      <c r="HL53" s="53"/>
      <c r="HM53" s="53"/>
      <c r="HN53" s="53"/>
      <c r="HO53" s="53"/>
      <c r="HP53" s="53"/>
      <c r="HQ53" s="53"/>
      <c r="HR53" s="53"/>
      <c r="HS53" s="53"/>
      <c r="HT53" s="53"/>
    </row>
    <row r="54" spans="1:228" s="58" customFormat="1">
      <c r="A54" s="96">
        <v>36</v>
      </c>
      <c r="B54" s="97">
        <v>18</v>
      </c>
      <c r="C54" s="97" t="b">
        <v>0</v>
      </c>
      <c r="D54" s="70">
        <v>41928</v>
      </c>
      <c r="E54" s="71">
        <v>0.75</v>
      </c>
      <c r="F54" s="76">
        <f t="shared" si="4"/>
        <v>90</v>
      </c>
      <c r="G54" s="70">
        <v>41928</v>
      </c>
      <c r="H54" s="71">
        <v>0.89930555555555547</v>
      </c>
      <c r="I54" s="76">
        <f t="shared" si="5"/>
        <v>93.583333333333329</v>
      </c>
      <c r="J54" s="70">
        <v>41929</v>
      </c>
      <c r="K54" s="71">
        <v>0.70833333333333337</v>
      </c>
      <c r="L54" s="76">
        <f t="shared" si="6"/>
        <v>113</v>
      </c>
      <c r="M54" s="98">
        <f t="shared" si="7"/>
        <v>1</v>
      </c>
      <c r="N54" s="97">
        <v>1</v>
      </c>
      <c r="O54" s="111"/>
      <c r="P54" s="88">
        <f t="array" ref="P54">IF(A54="","",IF( C54="","NA",IF(M54&gt;0,   IF(MIN(IF(B:B=A54,F:F))&lt;=L54,  IF(MIN(IF(B:B=A54,F:F)) &gt;= F54,   MIN(IF(B:B=A54,F:F)), "Onward infection before infected"),"Onward infection after recovered"),"")))</f>
        <v>107.66666666666667</v>
      </c>
      <c r="Q54" s="88">
        <f t="array" ref="Q54">IF(A54="","",IF( C54="","NA",IF(M54&gt;0,   IF(MIN(IF(B:B=A54,F:F))&lt;=L54,  IF(MIN(IF(B:B=A54,F:F)) &gt;= F54,   MIN(IF(B:B=A54,F:F)), F54),L54),"")))</f>
        <v>107.66666666666667</v>
      </c>
      <c r="R54" s="86">
        <f t="shared" si="8"/>
        <v>1</v>
      </c>
      <c r="S54" s="92">
        <f t="shared" si="17"/>
        <v>1</v>
      </c>
      <c r="T54" s="88">
        <f t="shared" si="11"/>
        <v>17.666666666666671</v>
      </c>
      <c r="U54" s="88">
        <f t="shared" si="12"/>
        <v>3.5833333333333286</v>
      </c>
      <c r="V54" s="88">
        <f>IF(C54&lt;&gt;"",IF(A54="","",IF(M54&gt;0,IF(Q54&lt;&gt;"Error",L54-Q54,""), L54-F54)),"NA")</f>
        <v>5.3333333333333286</v>
      </c>
      <c r="W54" s="88">
        <f t="shared" si="9"/>
        <v>82.916666666666671</v>
      </c>
      <c r="X54" s="87">
        <f t="shared" si="13"/>
        <v>7.0833333333333286</v>
      </c>
      <c r="Y54" s="82">
        <f t="shared" si="14"/>
        <v>0</v>
      </c>
      <c r="Z54" s="89">
        <f t="shared" si="10"/>
        <v>1</v>
      </c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  <c r="HS54" s="53"/>
      <c r="HT54" s="53"/>
    </row>
    <row r="55" spans="1:228" s="58" customFormat="1">
      <c r="A55" s="96">
        <v>37</v>
      </c>
      <c r="B55" s="97">
        <v>28</v>
      </c>
      <c r="C55" s="97" t="b">
        <v>0</v>
      </c>
      <c r="D55" s="70">
        <v>41929</v>
      </c>
      <c r="E55" s="71">
        <v>0.3888888888888889</v>
      </c>
      <c r="F55" s="76">
        <f t="shared" si="4"/>
        <v>105.33333333333333</v>
      </c>
      <c r="G55" s="78"/>
      <c r="H55" s="79"/>
      <c r="I55" s="80" t="str">
        <f t="shared" si="5"/>
        <v/>
      </c>
      <c r="J55" s="70">
        <v>41929</v>
      </c>
      <c r="K55" s="71">
        <v>0.39583333333333331</v>
      </c>
      <c r="L55" s="76">
        <f t="shared" si="6"/>
        <v>105.5</v>
      </c>
      <c r="M55" s="98">
        <f t="shared" si="7"/>
        <v>0</v>
      </c>
      <c r="N55" s="97">
        <v>0</v>
      </c>
      <c r="O55" s="111"/>
      <c r="P55" s="88" t="str">
        <f t="array" ref="P55">IF(A55="","",IF( C55="","NA",IF(M55&gt;0,   IF(MIN(IF(B:B=A55,F:F))&lt;=L55,  IF(MIN(IF(B:B=A55,F:F)) &gt;= F55,   MIN(IF(B:B=A55,F:F)), "Onward infection before infected"),"Onward infection after recovered"),"")))</f>
        <v/>
      </c>
      <c r="Q55" s="88" t="str">
        <f t="array" ref="Q55">IF(A55="","",IF( C55="","NA",IF(M55&gt;0,   IF(MIN(IF(B:B=A55,F:F))&lt;=L55,  IF(MIN(IF(B:B=A55,F:F)) &gt;= F55,   MIN(IF(B:B=A55,F:F)), F55),L55),"")))</f>
        <v/>
      </c>
      <c r="R55" s="86">
        <f t="shared" si="8"/>
        <v>1</v>
      </c>
      <c r="S55" s="92">
        <f t="shared" si="17"/>
        <v>0</v>
      </c>
      <c r="T55" s="88" t="str">
        <f t="shared" si="11"/>
        <v/>
      </c>
      <c r="U55" s="88" t="str">
        <f t="shared" si="12"/>
        <v/>
      </c>
      <c r="V55" s="88">
        <f>IF(C55&lt;&gt;"",IF(A55="","",IF(M55&gt;0,IF(Q55&lt;&gt;"Error",L55-Q55,""), L55-F55)),"NA")</f>
        <v>0.1666666666666714</v>
      </c>
      <c r="W55" s="88">
        <f t="shared" si="9"/>
        <v>87.5</v>
      </c>
      <c r="X55" s="87">
        <f t="shared" si="13"/>
        <v>17.833333333333329</v>
      </c>
      <c r="Y55" s="82">
        <f t="shared" si="14"/>
        <v>0</v>
      </c>
      <c r="Z55" s="89">
        <f t="shared" si="10"/>
        <v>1</v>
      </c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  <c r="HB55" s="53"/>
      <c r="HC55" s="53"/>
      <c r="HD55" s="53"/>
      <c r="HE55" s="53"/>
      <c r="HF55" s="53"/>
      <c r="HG55" s="53"/>
      <c r="HH55" s="53"/>
      <c r="HI55" s="53"/>
      <c r="HJ55" s="53"/>
      <c r="HK55" s="53"/>
      <c r="HL55" s="53"/>
      <c r="HM55" s="53"/>
      <c r="HN55" s="53"/>
      <c r="HO55" s="53"/>
      <c r="HP55" s="53"/>
      <c r="HQ55" s="53"/>
      <c r="HR55" s="53"/>
      <c r="HS55" s="53"/>
      <c r="HT55" s="53"/>
    </row>
    <row r="56" spans="1:228" s="58" customFormat="1">
      <c r="A56" s="96">
        <v>38</v>
      </c>
      <c r="B56" s="97">
        <v>36</v>
      </c>
      <c r="C56" s="97" t="b">
        <v>0</v>
      </c>
      <c r="D56" s="70">
        <v>41929</v>
      </c>
      <c r="E56" s="71">
        <v>0.4861111111111111</v>
      </c>
      <c r="F56" s="76">
        <f t="shared" si="4"/>
        <v>107.66666666666667</v>
      </c>
      <c r="G56" s="70">
        <v>41929</v>
      </c>
      <c r="H56" s="71">
        <v>0.6694444444444444</v>
      </c>
      <c r="I56" s="76">
        <f t="shared" si="5"/>
        <v>112.06666666666666</v>
      </c>
      <c r="J56" s="70">
        <v>41929</v>
      </c>
      <c r="K56" s="71">
        <v>0.70833333333333337</v>
      </c>
      <c r="L56" s="76">
        <f t="shared" si="6"/>
        <v>113</v>
      </c>
      <c r="M56" s="98">
        <f t="shared" si="7"/>
        <v>1</v>
      </c>
      <c r="N56" s="97">
        <v>1</v>
      </c>
      <c r="O56" s="111"/>
      <c r="P56" s="88">
        <f t="array" ref="P56">IF(A56="","",IF( C56="","NA",IF(M56&gt;0,   IF(MIN(IF(B:B=A56,F:F))&lt;=L56,  IF(MIN(IF(B:B=A56,F:F)) &gt;= F56,   MIN(IF(B:B=A56,F:F)), "Onward infection before infected"),"Onward infection after recovered"),"")))</f>
        <v>112.03333333333333</v>
      </c>
      <c r="Q56" s="88">
        <f t="array" ref="Q56">IF(A56="","",IF( C56="","NA",IF(M56&gt;0,   IF(MIN(IF(B:B=A56,F:F))&lt;=L56,  IF(MIN(IF(B:B=A56,F:F)) &gt;= F56,   MIN(IF(B:B=A56,F:F)), F56),L56),"")))</f>
        <v>112.03333333333333</v>
      </c>
      <c r="R56" s="86">
        <f t="shared" si="8"/>
        <v>1</v>
      </c>
      <c r="S56" s="92">
        <f t="shared" si="17"/>
        <v>1</v>
      </c>
      <c r="T56" s="88">
        <f t="shared" si="11"/>
        <v>4.36666666666666</v>
      </c>
      <c r="U56" s="88">
        <f t="shared" si="12"/>
        <v>4.3999999999999915</v>
      </c>
      <c r="V56" s="88">
        <f>IF(C56&lt;&gt;"",IF(A56="","",IF(M56&gt;0,IF(Q56&lt;&gt;"Error",L56-Q56,""), L56-F56)),"NA")</f>
        <v>0.96666666666666856</v>
      </c>
      <c r="W56" s="88">
        <f t="shared" si="9"/>
        <v>90</v>
      </c>
      <c r="X56" s="87">
        <f t="shared" si="13"/>
        <v>17.666666666666671</v>
      </c>
      <c r="Y56" s="82">
        <f t="shared" si="14"/>
        <v>0</v>
      </c>
      <c r="Z56" s="89">
        <f t="shared" si="10"/>
        <v>0</v>
      </c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53"/>
      <c r="FM56" s="53"/>
      <c r="FN56" s="53"/>
      <c r="FO56" s="53"/>
      <c r="FP56" s="53"/>
      <c r="FQ56" s="53"/>
      <c r="FR56" s="53"/>
      <c r="FS56" s="53"/>
      <c r="FT56" s="53"/>
      <c r="FU56" s="53"/>
      <c r="FV56" s="53"/>
      <c r="FW56" s="53"/>
      <c r="FX56" s="53"/>
      <c r="FY56" s="53"/>
      <c r="FZ56" s="53"/>
      <c r="GA56" s="53"/>
      <c r="GB56" s="53"/>
      <c r="GC56" s="53"/>
      <c r="GD56" s="53"/>
      <c r="GE56" s="53"/>
      <c r="GF56" s="53"/>
      <c r="GG56" s="53"/>
      <c r="GH56" s="53"/>
      <c r="GI56" s="53"/>
      <c r="GJ56" s="53"/>
      <c r="GK56" s="53"/>
      <c r="GL56" s="53"/>
      <c r="GM56" s="53"/>
      <c r="GN56" s="53"/>
      <c r="GO56" s="53"/>
      <c r="GP56" s="53"/>
      <c r="GQ56" s="53"/>
      <c r="GR56" s="53"/>
      <c r="GS56" s="53"/>
      <c r="GT56" s="53"/>
      <c r="GU56" s="53"/>
      <c r="GV56" s="53"/>
      <c r="GW56" s="53"/>
      <c r="GX56" s="53"/>
      <c r="GY56" s="53"/>
      <c r="GZ56" s="53"/>
      <c r="HA56" s="53"/>
      <c r="HB56" s="53"/>
      <c r="HC56" s="53"/>
      <c r="HD56" s="53"/>
      <c r="HE56" s="53"/>
      <c r="HF56" s="53"/>
      <c r="HG56" s="53"/>
      <c r="HH56" s="53"/>
      <c r="HI56" s="53"/>
      <c r="HJ56" s="53"/>
      <c r="HK56" s="53"/>
      <c r="HL56" s="53"/>
      <c r="HM56" s="53"/>
      <c r="HN56" s="53"/>
      <c r="HO56" s="53"/>
      <c r="HP56" s="53"/>
      <c r="HQ56" s="53"/>
      <c r="HR56" s="53"/>
      <c r="HS56" s="53"/>
      <c r="HT56" s="53"/>
    </row>
    <row r="57" spans="1:228" s="58" customFormat="1">
      <c r="A57" s="96">
        <v>39</v>
      </c>
      <c r="B57" s="97">
        <v>27</v>
      </c>
      <c r="C57" s="97" t="b">
        <v>0</v>
      </c>
      <c r="D57" s="70">
        <v>41929</v>
      </c>
      <c r="E57" s="71">
        <v>0.54513888888888895</v>
      </c>
      <c r="F57" s="76">
        <f t="shared" si="4"/>
        <v>109.08333333333334</v>
      </c>
      <c r="G57" s="78"/>
      <c r="H57" s="79"/>
      <c r="I57" s="80" t="str">
        <f t="shared" si="5"/>
        <v/>
      </c>
      <c r="J57" s="70">
        <v>41929</v>
      </c>
      <c r="K57" s="79"/>
      <c r="L57" s="76" t="str">
        <f t="shared" si="6"/>
        <v/>
      </c>
      <c r="M57" s="98">
        <f t="shared" si="7"/>
        <v>0</v>
      </c>
      <c r="N57" s="97">
        <v>0</v>
      </c>
      <c r="O57" s="111"/>
      <c r="P57" s="88" t="str">
        <f t="array" ref="P57">IF(A57="","",IF( C57="","NA",IF(M57&gt;0,   IF(MIN(IF(B:B=A57,F:F))&lt;=L57,  IF(MIN(IF(B:B=A57,F:F)) &gt;= F57,   MIN(IF(B:B=A57,F:F)), "Onward infection before infected"),"Onward infection after recovered"),"")))</f>
        <v/>
      </c>
      <c r="Q57" s="88" t="str">
        <f t="array" ref="Q57">IF(A57="","",IF( C57="","NA",IF(M57&gt;0,   IF(MIN(IF(B:B=A57,F:F))&lt;=L57,  IF(MIN(IF(B:B=A57,F:F)) &gt;= F57,   MIN(IF(B:B=A57,F:F)), F57),L57),"")))</f>
        <v/>
      </c>
      <c r="R57" s="86">
        <f t="shared" si="8"/>
        <v>1</v>
      </c>
      <c r="S57" s="92">
        <f t="shared" si="17"/>
        <v>0</v>
      </c>
      <c r="T57" s="88" t="str">
        <f t="shared" si="11"/>
        <v/>
      </c>
      <c r="U57" s="88" t="str">
        <f t="shared" si="12"/>
        <v/>
      </c>
      <c r="V57" s="88"/>
      <c r="W57" s="88">
        <f t="shared" si="9"/>
        <v>85.5</v>
      </c>
      <c r="X57" s="87">
        <f t="shared" si="13"/>
        <v>23.583333333333343</v>
      </c>
      <c r="Y57" s="82">
        <f t="shared" si="14"/>
        <v>0</v>
      </c>
      <c r="Z57" s="89">
        <f t="shared" si="10"/>
        <v>0</v>
      </c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53"/>
      <c r="FM57" s="53"/>
      <c r="FN57" s="53"/>
      <c r="FO57" s="53"/>
      <c r="FP57" s="53"/>
      <c r="FQ57" s="53"/>
      <c r="FR57" s="53"/>
      <c r="FS57" s="53"/>
      <c r="FT57" s="53"/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3"/>
      <c r="GF57" s="53"/>
      <c r="GG57" s="53"/>
      <c r="GH57" s="53"/>
      <c r="GI57" s="53"/>
      <c r="GJ57" s="53"/>
      <c r="GK57" s="53"/>
      <c r="GL57" s="53"/>
      <c r="GM57" s="53"/>
      <c r="GN57" s="53"/>
      <c r="GO57" s="53"/>
      <c r="GP57" s="53"/>
      <c r="GQ57" s="53"/>
      <c r="GR57" s="53"/>
      <c r="GS57" s="53"/>
      <c r="GT57" s="53"/>
      <c r="GU57" s="53"/>
      <c r="GV57" s="53"/>
      <c r="GW57" s="53"/>
      <c r="GX57" s="53"/>
      <c r="GY57" s="53"/>
      <c r="GZ57" s="53"/>
      <c r="HA57" s="53"/>
      <c r="HB57" s="53"/>
      <c r="HC57" s="53"/>
      <c r="HD57" s="53"/>
      <c r="HE57" s="53"/>
      <c r="HF57" s="53"/>
      <c r="HG57" s="53"/>
      <c r="HH57" s="53"/>
      <c r="HI57" s="53"/>
      <c r="HJ57" s="53"/>
      <c r="HK57" s="53"/>
      <c r="HL57" s="53"/>
      <c r="HM57" s="53"/>
      <c r="HN57" s="53"/>
      <c r="HO57" s="53"/>
      <c r="HP57" s="53"/>
      <c r="HQ57" s="53"/>
      <c r="HR57" s="53"/>
      <c r="HS57" s="53"/>
      <c r="HT57" s="53"/>
    </row>
    <row r="58" spans="1:228" s="58" customFormat="1">
      <c r="A58" s="96">
        <v>40</v>
      </c>
      <c r="B58" s="97">
        <v>12</v>
      </c>
      <c r="C58" s="97" t="b">
        <v>0</v>
      </c>
      <c r="D58" s="70">
        <v>41929</v>
      </c>
      <c r="E58" s="71">
        <v>0.55277777777777781</v>
      </c>
      <c r="F58" s="76">
        <f t="shared" si="4"/>
        <v>109.26666666666667</v>
      </c>
      <c r="G58" s="78"/>
      <c r="H58" s="79"/>
      <c r="I58" s="80" t="str">
        <f t="shared" si="5"/>
        <v/>
      </c>
      <c r="J58" s="70">
        <v>41929</v>
      </c>
      <c r="K58" s="71">
        <v>0.6875</v>
      </c>
      <c r="L58" s="76">
        <f t="shared" si="6"/>
        <v>112.5</v>
      </c>
      <c r="M58" s="98">
        <f t="shared" si="7"/>
        <v>1</v>
      </c>
      <c r="N58" s="97">
        <v>1</v>
      </c>
      <c r="O58" s="111"/>
      <c r="P58" s="88">
        <f t="array" ref="P58">IF(A58="","",IF( C58="","NA",IF(M58&gt;0,   IF(MIN(IF(B:B=A58,F:F))&lt;=L58,  IF(MIN(IF(B:B=A58,F:F)) &gt;= F58,   MIN(IF(B:B=A58,F:F)), "Onward infection before infected"),"Onward infection after recovered"),"")))</f>
        <v>112.5</v>
      </c>
      <c r="Q58" s="88">
        <f t="array" ref="Q58">IF(A58="","",IF( C58="","NA",IF(M58&gt;0,   IF(MIN(IF(B:B=A58,F:F))&lt;=L58,  IF(MIN(IF(B:B=A58,F:F)) &gt;= F58,   MIN(IF(B:B=A58,F:F)), F58),L58),"")))</f>
        <v>112.5</v>
      </c>
      <c r="R58" s="86">
        <f t="shared" si="8"/>
        <v>1</v>
      </c>
      <c r="S58" s="92">
        <f t="shared" si="17"/>
        <v>0</v>
      </c>
      <c r="T58" s="88">
        <f t="shared" si="11"/>
        <v>3.2333333333333343</v>
      </c>
      <c r="U58" s="88" t="str">
        <f t="shared" si="12"/>
        <v/>
      </c>
      <c r="V58" s="88">
        <f>IF(C58&lt;&gt;"",IF(A58="","",IF(M58&gt;0,IF(Q58&lt;&gt;"Error",L58-Q58,""), L58-F58)),"NA")</f>
        <v>0</v>
      </c>
      <c r="W58" s="88">
        <f t="shared" si="9"/>
        <v>81.333333333333329</v>
      </c>
      <c r="X58" s="87">
        <f t="shared" si="13"/>
        <v>27.933333333333337</v>
      </c>
      <c r="Y58" s="82">
        <f t="shared" si="14"/>
        <v>0</v>
      </c>
      <c r="Z58" s="89">
        <f t="shared" si="10"/>
        <v>0</v>
      </c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53"/>
      <c r="FM58" s="53"/>
      <c r="FN58" s="53"/>
      <c r="FO58" s="53"/>
      <c r="FP58" s="53"/>
      <c r="FQ58" s="53"/>
      <c r="FR58" s="53"/>
      <c r="FS58" s="53"/>
      <c r="FT58" s="53"/>
      <c r="FU58" s="53"/>
      <c r="FV58" s="53"/>
      <c r="FW58" s="53"/>
      <c r="FX58" s="53"/>
      <c r="FY58" s="53"/>
      <c r="FZ58" s="53"/>
      <c r="GA58" s="53"/>
      <c r="GB58" s="53"/>
      <c r="GC58" s="53"/>
      <c r="GD58" s="53"/>
      <c r="GE58" s="53"/>
      <c r="GF58" s="53"/>
      <c r="GG58" s="53"/>
      <c r="GH58" s="53"/>
      <c r="GI58" s="53"/>
      <c r="GJ58" s="53"/>
      <c r="GK58" s="53"/>
      <c r="GL58" s="53"/>
      <c r="GM58" s="53"/>
      <c r="GN58" s="53"/>
      <c r="GO58" s="53"/>
      <c r="GP58" s="53"/>
      <c r="GQ58" s="53"/>
      <c r="GR58" s="53"/>
      <c r="GS58" s="53"/>
      <c r="GT58" s="53"/>
      <c r="GU58" s="53"/>
      <c r="GV58" s="53"/>
      <c r="GW58" s="53"/>
      <c r="GX58" s="53"/>
      <c r="GY58" s="53"/>
      <c r="GZ58" s="53"/>
      <c r="HA58" s="53"/>
      <c r="HB58" s="53"/>
      <c r="HC58" s="53"/>
      <c r="HD58" s="53"/>
      <c r="HE58" s="53"/>
      <c r="HF58" s="53"/>
      <c r="HG58" s="53"/>
      <c r="HH58" s="53"/>
      <c r="HI58" s="53"/>
      <c r="HJ58" s="53"/>
      <c r="HK58" s="53"/>
      <c r="HL58" s="53"/>
      <c r="HM58" s="53"/>
      <c r="HN58" s="53"/>
      <c r="HO58" s="53"/>
      <c r="HP58" s="53"/>
      <c r="HQ58" s="53"/>
      <c r="HR58" s="53"/>
      <c r="HS58" s="53"/>
      <c r="HT58" s="53"/>
    </row>
    <row r="59" spans="1:228" s="58" customFormat="1">
      <c r="A59" s="96">
        <v>41</v>
      </c>
      <c r="B59" s="97">
        <v>12</v>
      </c>
      <c r="C59" s="97" t="b">
        <v>0</v>
      </c>
      <c r="D59" s="70">
        <v>41929</v>
      </c>
      <c r="E59" s="71">
        <v>0.55277777777777781</v>
      </c>
      <c r="F59" s="76">
        <f t="shared" si="4"/>
        <v>109.26666666666667</v>
      </c>
      <c r="G59" s="78"/>
      <c r="H59" s="79"/>
      <c r="I59" s="80" t="str">
        <f t="shared" si="5"/>
        <v/>
      </c>
      <c r="J59" s="70">
        <v>41929</v>
      </c>
      <c r="K59" s="79"/>
      <c r="L59" s="76" t="str">
        <f t="shared" si="6"/>
        <v/>
      </c>
      <c r="M59" s="98">
        <f t="shared" si="7"/>
        <v>0</v>
      </c>
      <c r="N59" s="97">
        <v>0</v>
      </c>
      <c r="O59" s="111"/>
      <c r="P59" s="88" t="str">
        <f t="array" ref="P59">IF(A59="","",IF( C59="","NA",IF(M59&gt;0,   IF(MIN(IF(B:B=A59,F:F))&lt;=L59,  IF(MIN(IF(B:B=A59,F:F)) &gt;= F59,   MIN(IF(B:B=A59,F:F)), "Onward infection before infected"),"Onward infection after recovered"),"")))</f>
        <v/>
      </c>
      <c r="Q59" s="88" t="str">
        <f t="array" ref="Q59">IF(A59="","",IF( C59="","NA",IF(M59&gt;0,   IF(MIN(IF(B:B=A59,F:F))&lt;=L59,  IF(MIN(IF(B:B=A59,F:F)) &gt;= F59,   MIN(IF(B:B=A59,F:F)), F59),L59),"")))</f>
        <v/>
      </c>
      <c r="R59" s="86">
        <f t="shared" si="8"/>
        <v>1</v>
      </c>
      <c r="S59" s="92">
        <f t="shared" si="17"/>
        <v>0</v>
      </c>
      <c r="T59" s="88" t="str">
        <f t="shared" si="11"/>
        <v/>
      </c>
      <c r="U59" s="88" t="str">
        <f t="shared" si="12"/>
        <v/>
      </c>
      <c r="V59" s="88"/>
      <c r="W59" s="88">
        <f t="shared" si="9"/>
        <v>81.333333333333329</v>
      </c>
      <c r="X59" s="87">
        <f t="shared" si="13"/>
        <v>27.933333333333337</v>
      </c>
      <c r="Y59" s="82">
        <f t="shared" si="14"/>
        <v>0</v>
      </c>
      <c r="Z59" s="89">
        <f t="shared" si="10"/>
        <v>0</v>
      </c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3"/>
      <c r="FE59" s="53"/>
      <c r="FF59" s="53"/>
      <c r="FG59" s="53"/>
      <c r="FH59" s="53"/>
      <c r="FI59" s="53"/>
      <c r="FJ59" s="53"/>
      <c r="FK59" s="53"/>
      <c r="FL59" s="53"/>
      <c r="FM59" s="53"/>
      <c r="FN59" s="53"/>
      <c r="FO59" s="53"/>
      <c r="FP59" s="53"/>
      <c r="FQ59" s="53"/>
      <c r="FR59" s="53"/>
      <c r="FS59" s="53"/>
      <c r="FT59" s="53"/>
      <c r="FU59" s="53"/>
      <c r="FV59" s="53"/>
      <c r="FW59" s="53"/>
      <c r="FX59" s="53"/>
      <c r="FY59" s="53"/>
      <c r="FZ59" s="53"/>
      <c r="GA59" s="53"/>
      <c r="GB59" s="53"/>
      <c r="GC59" s="53"/>
      <c r="GD59" s="53"/>
      <c r="GE59" s="53"/>
      <c r="GF59" s="53"/>
      <c r="GG59" s="53"/>
      <c r="GH59" s="53"/>
      <c r="GI59" s="53"/>
      <c r="GJ59" s="53"/>
      <c r="GK59" s="53"/>
      <c r="GL59" s="53"/>
      <c r="GM59" s="53"/>
      <c r="GN59" s="53"/>
      <c r="GO59" s="53"/>
      <c r="GP59" s="53"/>
      <c r="GQ59" s="53"/>
      <c r="GR59" s="53"/>
      <c r="GS59" s="53"/>
      <c r="GT59" s="53"/>
      <c r="GU59" s="53"/>
      <c r="GV59" s="53"/>
      <c r="GW59" s="53"/>
      <c r="GX59" s="53"/>
      <c r="GY59" s="53"/>
      <c r="GZ59" s="53"/>
      <c r="HA59" s="53"/>
      <c r="HB59" s="53"/>
      <c r="HC59" s="53"/>
      <c r="HD59" s="53"/>
      <c r="HE59" s="53"/>
      <c r="HF59" s="53"/>
      <c r="HG59" s="53"/>
      <c r="HH59" s="53"/>
      <c r="HI59" s="53"/>
      <c r="HJ59" s="53"/>
      <c r="HK59" s="53"/>
      <c r="HL59" s="53"/>
      <c r="HM59" s="53"/>
      <c r="HN59" s="53"/>
      <c r="HO59" s="53"/>
      <c r="HP59" s="53"/>
      <c r="HQ59" s="53"/>
      <c r="HR59" s="53"/>
      <c r="HS59" s="53"/>
      <c r="HT59" s="53"/>
    </row>
    <row r="60" spans="1:228" s="58" customFormat="1">
      <c r="A60" s="96">
        <v>42</v>
      </c>
      <c r="B60" s="97">
        <v>38</v>
      </c>
      <c r="C60" s="97" t="b">
        <v>0</v>
      </c>
      <c r="D60" s="70">
        <v>41929</v>
      </c>
      <c r="E60" s="71">
        <v>0.66805555555555562</v>
      </c>
      <c r="F60" s="76">
        <f t="shared" si="4"/>
        <v>112.03333333333333</v>
      </c>
      <c r="G60" s="70">
        <v>41929</v>
      </c>
      <c r="H60" s="71">
        <v>0.6777777777777777</v>
      </c>
      <c r="I60" s="76">
        <f t="shared" si="5"/>
        <v>112.26666666666667</v>
      </c>
      <c r="J60" s="70">
        <v>41929</v>
      </c>
      <c r="K60" s="79"/>
      <c r="L60" s="76" t="str">
        <f t="shared" si="6"/>
        <v/>
      </c>
      <c r="M60" s="98">
        <f t="shared" si="7"/>
        <v>0</v>
      </c>
      <c r="N60" s="97">
        <v>0</v>
      </c>
      <c r="O60" s="111"/>
      <c r="P60" s="88" t="str">
        <f t="array" ref="P60">IF(A60="","",IF( C60="","NA",IF(M60&gt;0,   IF(MIN(IF(B:B=A60,F:F))&lt;=L60,  IF(MIN(IF(B:B=A60,F:F)) &gt;= F60,   MIN(IF(B:B=A60,F:F)), "Onward infection before infected"),"Onward infection after recovered"),"")))</f>
        <v/>
      </c>
      <c r="Q60" s="88" t="str">
        <f t="array" ref="Q60">IF(A60="","",IF( C60="","NA",IF(M60&gt;0,   IF(MIN(IF(B:B=A60,F:F))&lt;=L60,  IF(MIN(IF(B:B=A60,F:F)) &gt;= F60,   MIN(IF(B:B=A60,F:F)), F60),L60),"")))</f>
        <v/>
      </c>
      <c r="R60" s="86">
        <f t="shared" si="8"/>
        <v>1</v>
      </c>
      <c r="S60" s="92">
        <f t="shared" si="17"/>
        <v>1</v>
      </c>
      <c r="T60" s="88" t="str">
        <f t="shared" si="11"/>
        <v/>
      </c>
      <c r="U60" s="88">
        <f t="shared" si="12"/>
        <v>0.23333333333333428</v>
      </c>
      <c r="V60" s="88"/>
      <c r="W60" s="88">
        <f t="shared" si="9"/>
        <v>107.66666666666667</v>
      </c>
      <c r="X60" s="87">
        <f t="shared" si="13"/>
        <v>4.36666666666666</v>
      </c>
      <c r="Y60" s="82">
        <f t="shared" si="14"/>
        <v>0</v>
      </c>
      <c r="Z60" s="89">
        <f t="shared" si="10"/>
        <v>1</v>
      </c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  <c r="EI60" s="53"/>
      <c r="EJ60" s="53"/>
      <c r="EK60" s="53"/>
      <c r="EL60" s="53"/>
      <c r="EM60" s="53"/>
      <c r="EN60" s="53"/>
      <c r="EO60" s="53"/>
      <c r="EP60" s="53"/>
      <c r="EQ60" s="53"/>
      <c r="ER60" s="53"/>
      <c r="ES60" s="53"/>
      <c r="ET60" s="53"/>
      <c r="EU60" s="53"/>
      <c r="EV60" s="53"/>
      <c r="EW60" s="53"/>
      <c r="EX60" s="53"/>
      <c r="EY60" s="53"/>
      <c r="EZ60" s="53"/>
      <c r="FA60" s="53"/>
      <c r="FB60" s="53"/>
      <c r="FC60" s="53"/>
      <c r="FD60" s="53"/>
      <c r="FE60" s="53"/>
      <c r="FF60" s="53"/>
      <c r="FG60" s="53"/>
      <c r="FH60" s="53"/>
      <c r="FI60" s="53"/>
      <c r="FJ60" s="53"/>
      <c r="FK60" s="53"/>
      <c r="FL60" s="53"/>
      <c r="FM60" s="53"/>
      <c r="FN60" s="53"/>
      <c r="FO60" s="53"/>
      <c r="FP60" s="53"/>
      <c r="FQ60" s="53"/>
      <c r="FR60" s="53"/>
      <c r="FS60" s="53"/>
      <c r="FT60" s="53"/>
      <c r="FU60" s="53"/>
      <c r="FV60" s="53"/>
      <c r="FW60" s="53"/>
      <c r="FX60" s="53"/>
      <c r="FY60" s="53"/>
      <c r="FZ60" s="53"/>
      <c r="GA60" s="53"/>
      <c r="GB60" s="53"/>
      <c r="GC60" s="53"/>
      <c r="GD60" s="53"/>
      <c r="GE60" s="53"/>
      <c r="GF60" s="53"/>
      <c r="GG60" s="53"/>
      <c r="GH60" s="53"/>
      <c r="GI60" s="53"/>
      <c r="GJ60" s="53"/>
      <c r="GK60" s="53"/>
      <c r="GL60" s="53"/>
      <c r="GM60" s="53"/>
      <c r="GN60" s="53"/>
      <c r="GO60" s="53"/>
      <c r="GP60" s="53"/>
      <c r="GQ60" s="53"/>
      <c r="GR60" s="53"/>
      <c r="GS60" s="53"/>
      <c r="GT60" s="53"/>
      <c r="GU60" s="53"/>
      <c r="GV60" s="53"/>
      <c r="GW60" s="53"/>
      <c r="GX60" s="53"/>
      <c r="GY60" s="53"/>
      <c r="GZ60" s="53"/>
      <c r="HA60" s="53"/>
      <c r="HB60" s="53"/>
      <c r="HC60" s="53"/>
      <c r="HD60" s="53"/>
      <c r="HE60" s="53"/>
      <c r="HF60" s="53"/>
      <c r="HG60" s="53"/>
      <c r="HH60" s="53"/>
      <c r="HI60" s="53"/>
      <c r="HJ60" s="53"/>
      <c r="HK60" s="53"/>
      <c r="HL60" s="53"/>
      <c r="HM60" s="53"/>
      <c r="HN60" s="53"/>
      <c r="HO60" s="53"/>
      <c r="HP60" s="53"/>
      <c r="HQ60" s="53"/>
      <c r="HR60" s="53"/>
      <c r="HS60" s="53"/>
      <c r="HT60" s="53"/>
    </row>
    <row r="61" spans="1:228" s="58" customFormat="1">
      <c r="A61" s="96">
        <v>43</v>
      </c>
      <c r="B61" s="97">
        <v>40</v>
      </c>
      <c r="C61" s="97" t="b">
        <v>0</v>
      </c>
      <c r="D61" s="70">
        <v>41929</v>
      </c>
      <c r="E61" s="71">
        <v>0.6875</v>
      </c>
      <c r="F61" s="76">
        <f t="shared" si="4"/>
        <v>112.5</v>
      </c>
      <c r="G61" s="78"/>
      <c r="H61" s="79"/>
      <c r="I61" s="80" t="str">
        <f t="shared" si="5"/>
        <v/>
      </c>
      <c r="J61" s="70">
        <v>41929</v>
      </c>
      <c r="K61" s="71">
        <v>0.69374999999999998</v>
      </c>
      <c r="L61" s="76">
        <f t="shared" si="6"/>
        <v>112.65</v>
      </c>
      <c r="M61" s="98">
        <f t="shared" si="7"/>
        <v>1</v>
      </c>
      <c r="N61" s="97">
        <v>0</v>
      </c>
      <c r="O61" s="111"/>
      <c r="P61" s="88" t="str">
        <f t="array" ref="P61">IF(A61="","",IF( C61="","NA",IF(M61&gt;0,   IF(MIN(IF(B:B=A61,F:F))&lt;=L61,  IF(MIN(IF(B:B=A61,F:F)) &gt;= F61,   MIN(IF(B:B=A61,F:F)), "Onward infection before infected"),"Onward infection after recovered"),"")))</f>
        <v>Onward infection after recovered</v>
      </c>
      <c r="Q61" s="88">
        <f t="array" ref="Q61">IF(A61="","",IF( C61="","NA",IF(M61&gt;0,   IF(MIN(IF(B:B=A61,F:F))&lt;=L61,  IF(MIN(IF(B:B=A61,F:F)) &gt;= F61,   MIN(IF(B:B=A61,F:F)), F61),L61),"")))</f>
        <v>112.65</v>
      </c>
      <c r="R61" s="86">
        <f t="shared" si="8"/>
        <v>1</v>
      </c>
      <c r="S61" s="92">
        <f t="shared" si="17"/>
        <v>0</v>
      </c>
      <c r="T61" s="88">
        <f t="shared" si="11"/>
        <v>0.15000000000000568</v>
      </c>
      <c r="U61" s="88" t="str">
        <f t="shared" si="12"/>
        <v/>
      </c>
      <c r="V61" s="88">
        <f t="shared" ref="V61:V94" si="18">IF(C61&lt;&gt;"",IF(A61="","",IF(M61&gt;0,IF(Q61&lt;&gt;"Error",L61-Q61,""), L61-F61)),"NA")</f>
        <v>0</v>
      </c>
      <c r="W61" s="88">
        <f t="shared" si="9"/>
        <v>109.26666666666667</v>
      </c>
      <c r="X61" s="87">
        <f t="shared" si="13"/>
        <v>3.2333333333333343</v>
      </c>
      <c r="Y61" s="82">
        <f t="shared" si="14"/>
        <v>1</v>
      </c>
      <c r="Z61" s="89">
        <f t="shared" si="10"/>
        <v>1</v>
      </c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  <c r="EI61" s="53"/>
      <c r="EJ61" s="53"/>
      <c r="EK61" s="53"/>
      <c r="EL61" s="53"/>
      <c r="EM61" s="53"/>
      <c r="EN61" s="53"/>
      <c r="EO61" s="53"/>
      <c r="EP61" s="53"/>
      <c r="EQ61" s="53"/>
      <c r="ER61" s="53"/>
      <c r="ES61" s="53"/>
      <c r="ET61" s="53"/>
      <c r="EU61" s="53"/>
      <c r="EV61" s="53"/>
      <c r="EW61" s="53"/>
      <c r="EX61" s="53"/>
      <c r="EY61" s="53"/>
      <c r="EZ61" s="53"/>
      <c r="FA61" s="53"/>
      <c r="FB61" s="53"/>
      <c r="FC61" s="53"/>
      <c r="FD61" s="53"/>
      <c r="FE61" s="53"/>
      <c r="FF61" s="53"/>
      <c r="FG61" s="53"/>
      <c r="FH61" s="53"/>
      <c r="FI61" s="53"/>
      <c r="FJ61" s="53"/>
      <c r="FK61" s="53"/>
      <c r="FL61" s="53"/>
      <c r="FM61" s="53"/>
      <c r="FN61" s="53"/>
      <c r="FO61" s="53"/>
      <c r="FP61" s="53"/>
      <c r="FQ61" s="53"/>
      <c r="FR61" s="53"/>
      <c r="FS61" s="53"/>
      <c r="FT61" s="53"/>
      <c r="FU61" s="53"/>
      <c r="FV61" s="53"/>
      <c r="FW61" s="53"/>
      <c r="FX61" s="53"/>
      <c r="FY61" s="53"/>
      <c r="FZ61" s="53"/>
      <c r="GA61" s="53"/>
      <c r="GB61" s="53"/>
      <c r="GC61" s="53"/>
      <c r="GD61" s="53"/>
      <c r="GE61" s="53"/>
      <c r="GF61" s="53"/>
      <c r="GG61" s="53"/>
      <c r="GH61" s="53"/>
      <c r="GI61" s="53"/>
      <c r="GJ61" s="53"/>
      <c r="GK61" s="53"/>
      <c r="GL61" s="53"/>
      <c r="GM61" s="53"/>
      <c r="GN61" s="53"/>
      <c r="GO61" s="53"/>
      <c r="GP61" s="53"/>
      <c r="GQ61" s="53"/>
      <c r="GR61" s="53"/>
      <c r="GS61" s="53"/>
      <c r="GT61" s="53"/>
      <c r="GU61" s="53"/>
      <c r="GV61" s="53"/>
      <c r="GW61" s="53"/>
      <c r="GX61" s="53"/>
      <c r="GY61" s="53"/>
      <c r="GZ61" s="53"/>
      <c r="HA61" s="53"/>
      <c r="HB61" s="53"/>
      <c r="HC61" s="53"/>
      <c r="HD61" s="53"/>
      <c r="HE61" s="53"/>
      <c r="HF61" s="53"/>
      <c r="HG61" s="53"/>
      <c r="HH61" s="53"/>
      <c r="HI61" s="53"/>
      <c r="HJ61" s="53"/>
      <c r="HK61" s="53"/>
      <c r="HL61" s="53"/>
      <c r="HM61" s="53"/>
      <c r="HN61" s="53"/>
      <c r="HO61" s="53"/>
      <c r="HP61" s="53"/>
      <c r="HQ61" s="53"/>
      <c r="HR61" s="53"/>
      <c r="HS61" s="53"/>
      <c r="HT61" s="53"/>
    </row>
    <row r="62" spans="1:228">
      <c r="A62" s="99">
        <v>44</v>
      </c>
      <c r="B62" s="100"/>
      <c r="C62" s="100"/>
      <c r="D62" s="100"/>
      <c r="E62" s="100"/>
      <c r="F62" s="101"/>
      <c r="G62" s="100"/>
      <c r="H62" s="100"/>
      <c r="I62" s="101"/>
      <c r="J62" s="100"/>
      <c r="K62" s="100"/>
      <c r="L62" s="101"/>
      <c r="M62" s="101" t="str">
        <f t="shared" si="7"/>
        <v/>
      </c>
      <c r="N62" s="100"/>
      <c r="O62" s="111"/>
      <c r="P62" s="88" t="str">
        <f t="array" ref="P62">IF(A62="","",IF( C62="","NA",IF(M62&gt;0,   IF(MIN(IF(B:B=A62,F:F))&lt;=L62,  IF(MIN(IF(B:B=A62,F:F)) &gt;= F62,   MIN(IF(B:B=A62,F:F)), "Onward infection before infected"),"Onward infection after recovered"),"")))</f>
        <v>NA</v>
      </c>
      <c r="Q62" s="88" t="str">
        <f t="array" ref="Q62">IF(A62="","",IF( C62="","NA",IF(M62&gt;0,   IF(MIN(IF(B:B=A62,F:F))&lt;=L62,  IF(MIN(IF(B:B=A62,F:F)) &gt;= F62,   MIN(IF(B:B=A62,F:F)), F62),L62),"")))</f>
        <v>NA</v>
      </c>
      <c r="R62" s="86">
        <f t="shared" si="8"/>
        <v>0</v>
      </c>
      <c r="S62" s="92" t="str">
        <f t="shared" ref="S62:S94" si="19">IF(A95="","NA",IF(I95="",0,1))</f>
        <v>NA</v>
      </c>
      <c r="T62" s="88" t="str">
        <f t="shared" ref="T62:T94" si="20">IF(C95&lt;&gt;"",IF(A95="","",IF(M95&gt;0,IF(Q95&lt;&gt;"Error",Q95-F95,""),"")),"NA")</f>
        <v>NA</v>
      </c>
      <c r="U62" s="88" t="str">
        <f t="shared" ref="U62:U94" si="21">IF(C95&lt;&gt;"",IF(A95="","",IF(I95&lt;&gt;"",I95-F95,"")),"NA")</f>
        <v>NA</v>
      </c>
      <c r="V62" s="88" t="str">
        <f t="shared" si="18"/>
        <v>NA</v>
      </c>
      <c r="W62" s="88" t="str">
        <f t="shared" si="9"/>
        <v>NA</v>
      </c>
      <c r="X62" s="87" t="str">
        <f t="shared" si="13"/>
        <v>NA</v>
      </c>
      <c r="Y62" s="82" t="str">
        <f t="shared" si="14"/>
        <v>NA</v>
      </c>
      <c r="Z62" s="89" t="str">
        <f t="shared" si="10"/>
        <v>NA</v>
      </c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  <c r="GM62" s="53"/>
      <c r="GN62" s="53"/>
      <c r="GO62" s="53"/>
      <c r="GP62" s="53"/>
      <c r="GQ62" s="53"/>
      <c r="GR62" s="53"/>
      <c r="GS62" s="53"/>
      <c r="GT62" s="53"/>
      <c r="GU62" s="53"/>
      <c r="GV62" s="53"/>
      <c r="GW62" s="53"/>
      <c r="GX62" s="53"/>
      <c r="GY62" s="53"/>
      <c r="GZ62" s="53"/>
      <c r="HA62" s="53"/>
      <c r="HB62" s="53"/>
      <c r="HC62" s="53"/>
      <c r="HD62" s="53"/>
      <c r="HE62" s="53"/>
      <c r="HF62" s="53"/>
      <c r="HG62" s="53"/>
      <c r="HH62" s="53"/>
      <c r="HI62" s="53"/>
      <c r="HJ62" s="53"/>
      <c r="HK62" s="53"/>
      <c r="HL62" s="53"/>
      <c r="HM62" s="53"/>
      <c r="HN62" s="53"/>
      <c r="HO62" s="53"/>
      <c r="HP62" s="53"/>
      <c r="HQ62" s="53"/>
      <c r="HR62" s="53"/>
      <c r="HS62" s="53"/>
      <c r="HT62" s="53"/>
    </row>
    <row r="63" spans="1:228">
      <c r="A63" s="99">
        <v>45</v>
      </c>
      <c r="B63" s="100"/>
      <c r="C63" s="100"/>
      <c r="D63" s="100"/>
      <c r="E63" s="100"/>
      <c r="F63" s="101"/>
      <c r="G63" s="100"/>
      <c r="H63" s="100"/>
      <c r="I63" s="101"/>
      <c r="J63" s="100"/>
      <c r="K63" s="100"/>
      <c r="L63" s="101"/>
      <c r="M63" s="101" t="str">
        <f t="shared" si="7"/>
        <v/>
      </c>
      <c r="N63" s="100"/>
      <c r="O63" s="111"/>
      <c r="P63" s="88" t="str">
        <f t="array" ref="P63">IF(A63="","",IF( C63="","NA",IF(M63&gt;0,   IF(MIN(IF(B:B=A63,F:F))&lt;=L63,  IF(MIN(IF(B:B=A63,F:F)) &gt;= F63,   MIN(IF(B:B=A63,F:F)), "Onward infection before infected"),"Onward infection after recovered"),"")))</f>
        <v>NA</v>
      </c>
      <c r="Q63" s="88" t="str">
        <f t="array" ref="Q63">IF(A63="","",IF( C63="","NA",IF(M63&gt;0,   IF(MIN(IF(B:B=A63,F:F))&lt;=L63,  IF(MIN(IF(B:B=A63,F:F)) &gt;= F63,   MIN(IF(B:B=A63,F:F)), F63),L63),"")))</f>
        <v>NA</v>
      </c>
      <c r="R63" s="86">
        <f t="shared" si="8"/>
        <v>0</v>
      </c>
      <c r="S63" s="92" t="str">
        <f t="shared" si="19"/>
        <v>NA</v>
      </c>
      <c r="T63" s="88" t="str">
        <f t="shared" si="20"/>
        <v>NA</v>
      </c>
      <c r="U63" s="88" t="str">
        <f t="shared" si="21"/>
        <v>NA</v>
      </c>
      <c r="V63" s="88" t="str">
        <f t="shared" si="18"/>
        <v>NA</v>
      </c>
      <c r="W63" s="88" t="str">
        <f t="shared" si="9"/>
        <v>NA</v>
      </c>
      <c r="X63" s="87" t="str">
        <f t="shared" si="13"/>
        <v>NA</v>
      </c>
      <c r="Y63" s="82" t="str">
        <f t="shared" si="14"/>
        <v>NA</v>
      </c>
      <c r="Z63" s="89" t="str">
        <f t="shared" si="10"/>
        <v>NA</v>
      </c>
    </row>
    <row r="64" spans="1:228">
      <c r="A64" s="99">
        <v>46</v>
      </c>
      <c r="B64" s="100"/>
      <c r="C64" s="100"/>
      <c r="D64" s="100"/>
      <c r="E64" s="100"/>
      <c r="F64" s="101"/>
      <c r="G64" s="100"/>
      <c r="H64" s="100"/>
      <c r="I64" s="101"/>
      <c r="J64" s="100"/>
      <c r="K64" s="100"/>
      <c r="L64" s="101"/>
      <c r="M64" s="101" t="str">
        <f t="shared" si="7"/>
        <v/>
      </c>
      <c r="N64" s="100"/>
      <c r="O64" s="111"/>
      <c r="P64" s="88" t="str">
        <f t="array" ref="P64">IF(A64="","",IF( C64="","NA",IF(M64&gt;0,   IF(MIN(IF(B:B=A64,F:F))&lt;=L64,  IF(MIN(IF(B:B=A64,F:F)) &gt;= F64,   MIN(IF(B:B=A64,F:F)), "Onward infection before infected"),"Onward infection after recovered"),"")))</f>
        <v>NA</v>
      </c>
      <c r="Q64" s="88" t="str">
        <f t="array" ref="Q64">IF(A64="","",IF( C64="","NA",IF(M64&gt;0,   IF(MIN(IF(B:B=A64,F:F))&lt;=L64,  IF(MIN(IF(B:B=A64,F:F)) &gt;= F64,   MIN(IF(B:B=A64,F:F)), F64),L64),"")))</f>
        <v>NA</v>
      </c>
      <c r="R64" s="86">
        <f t="shared" si="8"/>
        <v>0</v>
      </c>
      <c r="S64" s="92" t="str">
        <f t="shared" si="19"/>
        <v>NA</v>
      </c>
      <c r="T64" s="88" t="str">
        <f t="shared" si="20"/>
        <v>NA</v>
      </c>
      <c r="U64" s="88" t="str">
        <f t="shared" si="21"/>
        <v>NA</v>
      </c>
      <c r="V64" s="88" t="str">
        <f t="shared" si="18"/>
        <v>NA</v>
      </c>
      <c r="W64" s="88" t="str">
        <f t="shared" si="9"/>
        <v>NA</v>
      </c>
      <c r="X64" s="87" t="str">
        <f t="shared" si="13"/>
        <v>NA</v>
      </c>
      <c r="Y64" s="82" t="str">
        <f t="shared" si="14"/>
        <v>NA</v>
      </c>
      <c r="Z64" s="89" t="str">
        <f t="shared" si="10"/>
        <v>NA</v>
      </c>
    </row>
    <row r="65" spans="1:26">
      <c r="A65" s="99">
        <v>47</v>
      </c>
      <c r="B65" s="100"/>
      <c r="C65" s="100"/>
      <c r="D65" s="100"/>
      <c r="E65" s="100"/>
      <c r="F65" s="101"/>
      <c r="G65" s="100"/>
      <c r="H65" s="100"/>
      <c r="I65" s="101"/>
      <c r="J65" s="100"/>
      <c r="K65" s="100"/>
      <c r="L65" s="101"/>
      <c r="M65" s="101" t="str">
        <f t="shared" si="7"/>
        <v/>
      </c>
      <c r="N65" s="100"/>
      <c r="O65" s="111"/>
      <c r="P65" s="88" t="str">
        <f t="array" ref="P65">IF(A65="","",IF( C65="","NA",IF(M65&gt;0,   IF(MIN(IF(B:B=A65,F:F))&lt;=L65,  IF(MIN(IF(B:B=A65,F:F)) &gt;= F65,   MIN(IF(B:B=A65,F:F)), "Onward infection before infected"),"Onward infection after recovered"),"")))</f>
        <v>NA</v>
      </c>
      <c r="Q65" s="88" t="str">
        <f t="array" ref="Q65">IF(A65="","",IF( C65="","NA",IF(M65&gt;0,   IF(MIN(IF(B:B=A65,F:F))&lt;=L65,  IF(MIN(IF(B:B=A65,F:F)) &gt;= F65,   MIN(IF(B:B=A65,F:F)), F65),L65),"")))</f>
        <v>NA</v>
      </c>
      <c r="R65" s="86">
        <f t="shared" si="8"/>
        <v>0</v>
      </c>
      <c r="S65" s="92" t="str">
        <f t="shared" si="19"/>
        <v>NA</v>
      </c>
      <c r="T65" s="88" t="str">
        <f t="shared" si="20"/>
        <v>NA</v>
      </c>
      <c r="U65" s="88" t="str">
        <f t="shared" si="21"/>
        <v>NA</v>
      </c>
      <c r="V65" s="88" t="str">
        <f t="shared" si="18"/>
        <v>NA</v>
      </c>
      <c r="W65" s="88" t="str">
        <f t="shared" si="9"/>
        <v>NA</v>
      </c>
      <c r="X65" s="87" t="str">
        <f t="shared" si="13"/>
        <v>NA</v>
      </c>
      <c r="Y65" s="82" t="str">
        <f t="shared" si="14"/>
        <v>NA</v>
      </c>
      <c r="Z65" s="89" t="str">
        <f t="shared" si="10"/>
        <v>NA</v>
      </c>
    </row>
    <row r="66" spans="1:26">
      <c r="A66" s="99">
        <v>48</v>
      </c>
      <c r="B66" s="100"/>
      <c r="C66" s="100"/>
      <c r="D66" s="100"/>
      <c r="E66" s="100"/>
      <c r="F66" s="101"/>
      <c r="G66" s="100"/>
      <c r="H66" s="100"/>
      <c r="I66" s="101"/>
      <c r="J66" s="100"/>
      <c r="K66" s="100"/>
      <c r="L66" s="101"/>
      <c r="M66" s="101" t="str">
        <f t="shared" si="7"/>
        <v/>
      </c>
      <c r="N66" s="100"/>
      <c r="O66" s="111"/>
      <c r="P66" s="88" t="str">
        <f t="array" ref="P66">IF(A66="","",IF( C66="","NA",IF(M66&gt;0,   IF(MIN(IF(B:B=A66,F:F))&lt;=L66,  IF(MIN(IF(B:B=A66,F:F)) &gt;= F66,   MIN(IF(B:B=A66,F:F)), "Onward infection before infected"),"Onward infection after recovered"),"")))</f>
        <v>NA</v>
      </c>
      <c r="Q66" s="88" t="str">
        <f t="array" ref="Q66">IF(A66="","",IF( C66="","NA",IF(M66&gt;0,   IF(MIN(IF(B:B=A66,F:F))&lt;=L66,  IF(MIN(IF(B:B=A66,F:F)) &gt;= F66,   MIN(IF(B:B=A66,F:F)), F66),L66),"")))</f>
        <v>NA</v>
      </c>
      <c r="R66" s="86">
        <f t="shared" si="8"/>
        <v>0</v>
      </c>
      <c r="S66" s="92" t="str">
        <f t="shared" si="19"/>
        <v>NA</v>
      </c>
      <c r="T66" s="88" t="str">
        <f t="shared" si="20"/>
        <v>NA</v>
      </c>
      <c r="U66" s="88" t="str">
        <f t="shared" si="21"/>
        <v>NA</v>
      </c>
      <c r="V66" s="88" t="str">
        <f t="shared" si="18"/>
        <v>NA</v>
      </c>
      <c r="W66" s="88" t="str">
        <f t="shared" si="9"/>
        <v>NA</v>
      </c>
      <c r="X66" s="87" t="str">
        <f t="shared" si="13"/>
        <v>NA</v>
      </c>
      <c r="Y66" s="82" t="str">
        <f t="shared" si="14"/>
        <v>NA</v>
      </c>
      <c r="Z66" s="89" t="str">
        <f t="shared" si="10"/>
        <v>NA</v>
      </c>
    </row>
    <row r="67" spans="1:26">
      <c r="A67" s="99">
        <v>49</v>
      </c>
      <c r="B67" s="100"/>
      <c r="C67" s="100"/>
      <c r="D67" s="100"/>
      <c r="E67" s="100"/>
      <c r="F67" s="101"/>
      <c r="G67" s="100"/>
      <c r="H67" s="100"/>
      <c r="I67" s="101"/>
      <c r="J67" s="100"/>
      <c r="K67" s="100"/>
      <c r="L67" s="101"/>
      <c r="M67" s="101" t="str">
        <f t="shared" si="7"/>
        <v/>
      </c>
      <c r="N67" s="100"/>
      <c r="O67" s="111"/>
      <c r="P67" s="88" t="str">
        <f t="array" ref="P67">IF(A67="","",IF( C67="","NA",IF(M67&gt;0,   IF(MIN(IF(B:B=A67,F:F))&lt;=L67,  IF(MIN(IF(B:B=A67,F:F)) &gt;= F67,   MIN(IF(B:B=A67,F:F)), "Onward infection before infected"),"Onward infection after recovered"),"")))</f>
        <v>NA</v>
      </c>
      <c r="Q67" s="88" t="str">
        <f t="array" ref="Q67">IF(A67="","",IF( C67="","NA",IF(M67&gt;0,   IF(MIN(IF(B:B=A67,F:F))&lt;=L67,  IF(MIN(IF(B:B=A67,F:F)) &gt;= F67,   MIN(IF(B:B=A67,F:F)), F67),L67),"")))</f>
        <v>NA</v>
      </c>
      <c r="R67" s="86">
        <f t="shared" si="8"/>
        <v>0</v>
      </c>
      <c r="S67" s="92" t="str">
        <f t="shared" si="19"/>
        <v>NA</v>
      </c>
      <c r="T67" s="88" t="str">
        <f t="shared" si="20"/>
        <v>NA</v>
      </c>
      <c r="U67" s="88" t="str">
        <f t="shared" si="21"/>
        <v>NA</v>
      </c>
      <c r="V67" s="88" t="str">
        <f t="shared" si="18"/>
        <v>NA</v>
      </c>
      <c r="W67" s="88" t="str">
        <f t="shared" si="9"/>
        <v>NA</v>
      </c>
      <c r="X67" s="87" t="str">
        <f t="shared" ref="X67:X94" si="22">IF(W67="Error","Error",IF(W67 = "Missing parent ID","Missing parent ID",IF(W67&lt;&gt;"NA",F67-W67,"NA")))</f>
        <v>NA</v>
      </c>
      <c r="Y67" s="82" t="str">
        <f t="shared" ref="Y67:Y94" si="23">IF(F67&gt;0,IF(M67&lt;&gt;"",M67-N67,""),"NA")</f>
        <v>NA</v>
      </c>
      <c r="Z67" s="89" t="str">
        <f t="shared" si="10"/>
        <v>NA</v>
      </c>
    </row>
    <row r="68" spans="1:26">
      <c r="A68" s="99">
        <v>50</v>
      </c>
      <c r="B68" s="100"/>
      <c r="C68" s="100"/>
      <c r="D68" s="100"/>
      <c r="E68" s="100"/>
      <c r="F68" s="101"/>
      <c r="G68" s="100"/>
      <c r="H68" s="100"/>
      <c r="I68" s="101"/>
      <c r="J68" s="100"/>
      <c r="K68" s="100"/>
      <c r="L68" s="101"/>
      <c r="M68" s="101" t="str">
        <f t="shared" ref="M68:M94" si="24">IF(A68="","",IF(F68="","",COUNTIFS($B:$B,A68,$F:$F,"&gt;"&amp;F68)))</f>
        <v/>
      </c>
      <c r="N68" s="100"/>
      <c r="O68" s="111"/>
      <c r="P68" s="88" t="str">
        <f t="array" ref="P68">IF(A68="","",IF( C68="","NA",IF(M68&gt;0,   IF(MIN(IF(B:B=A68,F:F))&lt;=L68,  IF(MIN(IF(B:B=A68,F:F)) &gt;= F68,   MIN(IF(B:B=A68,F:F)), "Onward infection before infected"),"Onward infection after recovered"),"")))</f>
        <v>NA</v>
      </c>
      <c r="Q68" s="88" t="str">
        <f t="array" ref="Q68">IF(A68="","",IF( C68="","NA",IF(M68&gt;0,   IF(MIN(IF(B:B=A68,F:F))&lt;=L68,  IF(MIN(IF(B:B=A68,F:F)) &gt;= F68,   MIN(IF(B:B=A68,F:F)), F68),L68),"")))</f>
        <v>NA</v>
      </c>
      <c r="R68" s="86">
        <f t="shared" ref="R68:R94" si="25">IF(A68="","NA",IF(C68="",0,IF(C68,0,1)))</f>
        <v>0</v>
      </c>
      <c r="S68" s="92" t="str">
        <f t="shared" si="19"/>
        <v>NA</v>
      </c>
      <c r="T68" s="88" t="str">
        <f t="shared" si="20"/>
        <v>NA</v>
      </c>
      <c r="U68" s="88" t="str">
        <f t="shared" si="21"/>
        <v>NA</v>
      </c>
      <c r="V68" s="88" t="str">
        <f t="shared" si="18"/>
        <v>NA</v>
      </c>
      <c r="W68" s="88" t="str">
        <f t="shared" ref="W68:W94" si="26">IF(B68="Seed","NA",IF(C68&lt;&gt;"",IF(B68&lt;&gt;"",IF(F68-INDEX(A:F,MATCH(B68,A:A,0),6)&gt;=0,INDEX(A:F,MATCH(B68,A:A,0),6),"Error"),"Missing parent ID"),"NA"))</f>
        <v>NA</v>
      </c>
      <c r="X68" s="87" t="str">
        <f t="shared" si="22"/>
        <v>NA</v>
      </c>
      <c r="Y68" s="82" t="str">
        <f t="shared" si="23"/>
        <v>NA</v>
      </c>
      <c r="Z68" s="89" t="str">
        <f t="shared" ref="Z68:Z94" si="27">IF(B68="Seed","NA",IF(B68="","NA",IF(INDEX(A:I,MATCH(B68,A:A,0),9) &gt; 0, IF(F68 &gt; INDEX(A:I,MATCH(B68,A:A,0),9),0,1),1)))</f>
        <v>NA</v>
      </c>
    </row>
    <row r="69" spans="1:26">
      <c r="A69" s="99">
        <v>51</v>
      </c>
      <c r="B69" s="100"/>
      <c r="C69" s="100"/>
      <c r="D69" s="100"/>
      <c r="E69" s="100"/>
      <c r="F69" s="101"/>
      <c r="G69" s="100"/>
      <c r="H69" s="100"/>
      <c r="I69" s="101"/>
      <c r="J69" s="100"/>
      <c r="K69" s="100"/>
      <c r="L69" s="101"/>
      <c r="M69" s="101" t="str">
        <f t="shared" si="24"/>
        <v/>
      </c>
      <c r="N69" s="100"/>
      <c r="O69" s="111"/>
      <c r="P69" s="88" t="str">
        <f t="array" ref="P69">IF(A69="","",IF( C69="","NA",IF(M69&gt;0,   IF(MIN(IF(B:B=A69,F:F))&lt;=L69,  IF(MIN(IF(B:B=A69,F:F)) &gt;= F69,   MIN(IF(B:B=A69,F:F)), "Onward infection before infected"),"Onward infection after recovered"),"")))</f>
        <v>NA</v>
      </c>
      <c r="Q69" s="88" t="str">
        <f t="array" ref="Q69">IF(A69="","",IF( C69="","NA",IF(M69&gt;0,   IF(MIN(IF(B:B=A69,F:F))&lt;=L69,  IF(MIN(IF(B:B=A69,F:F)) &gt;= F69,   MIN(IF(B:B=A69,F:F)), F69),L69),"")))</f>
        <v>NA</v>
      </c>
      <c r="R69" s="86">
        <f t="shared" si="25"/>
        <v>0</v>
      </c>
      <c r="S69" s="92" t="str">
        <f t="shared" si="19"/>
        <v>NA</v>
      </c>
      <c r="T69" s="88" t="str">
        <f t="shared" si="20"/>
        <v>NA</v>
      </c>
      <c r="U69" s="88" t="str">
        <f t="shared" si="21"/>
        <v>NA</v>
      </c>
      <c r="V69" s="88" t="str">
        <f t="shared" si="18"/>
        <v>NA</v>
      </c>
      <c r="W69" s="88" t="str">
        <f t="shared" si="26"/>
        <v>NA</v>
      </c>
      <c r="X69" s="87" t="str">
        <f t="shared" si="22"/>
        <v>NA</v>
      </c>
      <c r="Y69" s="82" t="str">
        <f t="shared" si="23"/>
        <v>NA</v>
      </c>
      <c r="Z69" s="89" t="str">
        <f t="shared" si="27"/>
        <v>NA</v>
      </c>
    </row>
    <row r="70" spans="1:26">
      <c r="A70" s="99">
        <v>52</v>
      </c>
      <c r="B70" s="100"/>
      <c r="C70" s="100"/>
      <c r="D70" s="100"/>
      <c r="E70" s="100"/>
      <c r="F70" s="101"/>
      <c r="G70" s="100"/>
      <c r="H70" s="100"/>
      <c r="I70" s="101"/>
      <c r="J70" s="100"/>
      <c r="K70" s="100"/>
      <c r="L70" s="101"/>
      <c r="M70" s="101" t="str">
        <f t="shared" si="24"/>
        <v/>
      </c>
      <c r="N70" s="100"/>
      <c r="O70" s="111"/>
      <c r="P70" s="88" t="str">
        <f t="array" ref="P70">IF(A70="","",IF( C70="","NA",IF(M70&gt;0,   IF(MIN(IF(B:B=A70,F:F))&lt;=L70,  IF(MIN(IF(B:B=A70,F:F)) &gt;= F70,   MIN(IF(B:B=A70,F:F)), "Onward infection before infected"),"Onward infection after recovered"),"")))</f>
        <v>NA</v>
      </c>
      <c r="Q70" s="88" t="str">
        <f t="array" ref="Q70">IF(A70="","",IF( C70="","NA",IF(M70&gt;0,   IF(MIN(IF(B:B=A70,F:F))&lt;=L70,  IF(MIN(IF(B:B=A70,F:F)) &gt;= F70,   MIN(IF(B:B=A70,F:F)), F70),L70),"")))</f>
        <v>NA</v>
      </c>
      <c r="R70" s="86">
        <f t="shared" si="25"/>
        <v>0</v>
      </c>
      <c r="S70" s="92" t="str">
        <f t="shared" si="19"/>
        <v>NA</v>
      </c>
      <c r="T70" s="88" t="str">
        <f t="shared" si="20"/>
        <v>NA</v>
      </c>
      <c r="U70" s="88" t="str">
        <f t="shared" si="21"/>
        <v>NA</v>
      </c>
      <c r="V70" s="88" t="str">
        <f t="shared" si="18"/>
        <v>NA</v>
      </c>
      <c r="W70" s="88" t="str">
        <f t="shared" si="26"/>
        <v>NA</v>
      </c>
      <c r="X70" s="87" t="str">
        <f t="shared" si="22"/>
        <v>NA</v>
      </c>
      <c r="Y70" s="82" t="str">
        <f t="shared" si="23"/>
        <v>NA</v>
      </c>
      <c r="Z70" s="89" t="str">
        <f t="shared" si="27"/>
        <v>NA</v>
      </c>
    </row>
    <row r="71" spans="1:26">
      <c r="A71" s="99">
        <v>53</v>
      </c>
      <c r="B71" s="100"/>
      <c r="C71" s="100"/>
      <c r="D71" s="100"/>
      <c r="E71" s="100"/>
      <c r="F71" s="101"/>
      <c r="G71" s="100"/>
      <c r="H71" s="100"/>
      <c r="I71" s="101"/>
      <c r="J71" s="100"/>
      <c r="K71" s="100"/>
      <c r="L71" s="101"/>
      <c r="M71" s="101" t="str">
        <f t="shared" si="24"/>
        <v/>
      </c>
      <c r="N71" s="100"/>
      <c r="O71" s="111"/>
      <c r="P71" s="88" t="str">
        <f t="array" ref="P71">IF(A71="","",IF( C71="","NA",IF(M71&gt;0,   IF(MIN(IF(B:B=A71,F:F))&lt;=L71,  IF(MIN(IF(B:B=A71,F:F)) &gt;= F71,   MIN(IF(B:B=A71,F:F)), "Onward infection before infected"),"Onward infection after recovered"),"")))</f>
        <v>NA</v>
      </c>
      <c r="Q71" s="88" t="str">
        <f t="array" ref="Q71">IF(A71="","",IF( C71="","NA",IF(M71&gt;0,   IF(MIN(IF(B:B=A71,F:F))&lt;=L71,  IF(MIN(IF(B:B=A71,F:F)) &gt;= F71,   MIN(IF(B:B=A71,F:F)), F71),L71),"")))</f>
        <v>NA</v>
      </c>
      <c r="R71" s="86">
        <f t="shared" si="25"/>
        <v>0</v>
      </c>
      <c r="S71" s="92" t="str">
        <f t="shared" si="19"/>
        <v>NA</v>
      </c>
      <c r="T71" s="88" t="str">
        <f t="shared" si="20"/>
        <v>NA</v>
      </c>
      <c r="U71" s="88" t="str">
        <f t="shared" si="21"/>
        <v>NA</v>
      </c>
      <c r="V71" s="88" t="str">
        <f t="shared" si="18"/>
        <v>NA</v>
      </c>
      <c r="W71" s="88" t="str">
        <f t="shared" si="26"/>
        <v>NA</v>
      </c>
      <c r="X71" s="87" t="str">
        <f t="shared" si="22"/>
        <v>NA</v>
      </c>
      <c r="Y71" s="82" t="str">
        <f t="shared" si="23"/>
        <v>NA</v>
      </c>
      <c r="Z71" s="89" t="str">
        <f t="shared" si="27"/>
        <v>NA</v>
      </c>
    </row>
    <row r="72" spans="1:26">
      <c r="A72" s="99">
        <v>54</v>
      </c>
      <c r="B72" s="100"/>
      <c r="C72" s="100"/>
      <c r="D72" s="100"/>
      <c r="E72" s="100"/>
      <c r="F72" s="101"/>
      <c r="G72" s="100"/>
      <c r="H72" s="100"/>
      <c r="I72" s="101"/>
      <c r="J72" s="100"/>
      <c r="K72" s="100"/>
      <c r="L72" s="101"/>
      <c r="M72" s="101" t="str">
        <f t="shared" si="24"/>
        <v/>
      </c>
      <c r="N72" s="100"/>
      <c r="O72" s="111"/>
      <c r="P72" s="88" t="str">
        <f t="array" ref="P72">IF(A72="","",IF( C72="","NA",IF(M72&gt;0,   IF(MIN(IF(B:B=A72,F:F))&lt;=L72,  IF(MIN(IF(B:B=A72,F:F)) &gt;= F72,   MIN(IF(B:B=A72,F:F)), "Onward infection before infected"),"Onward infection after recovered"),"")))</f>
        <v>NA</v>
      </c>
      <c r="Q72" s="88" t="str">
        <f t="array" ref="Q72">IF(A72="","",IF( C72="","NA",IF(M72&gt;0,   IF(MIN(IF(B:B=A72,F:F))&lt;=L72,  IF(MIN(IF(B:B=A72,F:F)) &gt;= F72,   MIN(IF(B:B=A72,F:F)), F72),L72),"")))</f>
        <v>NA</v>
      </c>
      <c r="R72" s="86">
        <f t="shared" si="25"/>
        <v>0</v>
      </c>
      <c r="S72" s="92" t="str">
        <f t="shared" si="19"/>
        <v>NA</v>
      </c>
      <c r="T72" s="88" t="str">
        <f t="shared" si="20"/>
        <v>NA</v>
      </c>
      <c r="U72" s="88" t="str">
        <f t="shared" si="21"/>
        <v>NA</v>
      </c>
      <c r="V72" s="88" t="str">
        <f t="shared" si="18"/>
        <v>NA</v>
      </c>
      <c r="W72" s="88" t="str">
        <f t="shared" si="26"/>
        <v>NA</v>
      </c>
      <c r="X72" s="87" t="str">
        <f t="shared" si="22"/>
        <v>NA</v>
      </c>
      <c r="Y72" s="82" t="str">
        <f t="shared" si="23"/>
        <v>NA</v>
      </c>
      <c r="Z72" s="89" t="str">
        <f t="shared" si="27"/>
        <v>NA</v>
      </c>
    </row>
    <row r="73" spans="1:26">
      <c r="A73" s="99">
        <v>55</v>
      </c>
      <c r="B73" s="100"/>
      <c r="C73" s="100"/>
      <c r="D73" s="100"/>
      <c r="E73" s="100"/>
      <c r="F73" s="101"/>
      <c r="G73" s="100"/>
      <c r="H73" s="100"/>
      <c r="I73" s="101"/>
      <c r="J73" s="100"/>
      <c r="K73" s="100"/>
      <c r="L73" s="101"/>
      <c r="M73" s="101" t="str">
        <f t="shared" si="24"/>
        <v/>
      </c>
      <c r="N73" s="100"/>
      <c r="O73" s="111"/>
      <c r="P73" s="88" t="str">
        <f t="array" ref="P73">IF(A73="","",IF( C73="","NA",IF(M73&gt;0,   IF(MIN(IF(B:B=A73,F:F))&lt;=L73,  IF(MIN(IF(B:B=A73,F:F)) &gt;= F73,   MIN(IF(B:B=A73,F:F)), "Onward infection before infected"),"Onward infection after recovered"),"")))</f>
        <v>NA</v>
      </c>
      <c r="Q73" s="88" t="str">
        <f t="array" ref="Q73">IF(A73="","",IF( C73="","NA",IF(M73&gt;0,   IF(MIN(IF(B:B=A73,F:F))&lt;=L73,  IF(MIN(IF(B:B=A73,F:F)) &gt;= F73,   MIN(IF(B:B=A73,F:F)), F73),L73),"")))</f>
        <v>NA</v>
      </c>
      <c r="R73" s="86">
        <f t="shared" si="25"/>
        <v>0</v>
      </c>
      <c r="S73" s="92" t="str">
        <f t="shared" si="19"/>
        <v>NA</v>
      </c>
      <c r="T73" s="88" t="str">
        <f t="shared" si="20"/>
        <v>NA</v>
      </c>
      <c r="U73" s="88" t="str">
        <f t="shared" si="21"/>
        <v>NA</v>
      </c>
      <c r="V73" s="88" t="str">
        <f t="shared" si="18"/>
        <v>NA</v>
      </c>
      <c r="W73" s="88" t="str">
        <f t="shared" si="26"/>
        <v>NA</v>
      </c>
      <c r="X73" s="87" t="str">
        <f t="shared" si="22"/>
        <v>NA</v>
      </c>
      <c r="Y73" s="82" t="str">
        <f t="shared" si="23"/>
        <v>NA</v>
      </c>
      <c r="Z73" s="89" t="str">
        <f t="shared" si="27"/>
        <v>NA</v>
      </c>
    </row>
    <row r="74" spans="1:26">
      <c r="A74" s="99">
        <v>56</v>
      </c>
      <c r="B74" s="100"/>
      <c r="C74" s="100"/>
      <c r="D74" s="100"/>
      <c r="E74" s="100"/>
      <c r="F74" s="101"/>
      <c r="G74" s="100"/>
      <c r="H74" s="100"/>
      <c r="I74" s="101"/>
      <c r="J74" s="100"/>
      <c r="K74" s="100"/>
      <c r="L74" s="101"/>
      <c r="M74" s="101" t="str">
        <f t="shared" si="24"/>
        <v/>
      </c>
      <c r="N74" s="100"/>
      <c r="O74" s="111"/>
      <c r="P74" s="88" t="str">
        <f t="array" ref="P74">IF(A74="","",IF( C74="","NA",IF(M74&gt;0,   IF(MIN(IF(B:B=A74,F:F))&lt;=L74,  IF(MIN(IF(B:B=A74,F:F)) &gt;= F74,   MIN(IF(B:B=A74,F:F)), "Onward infection before infected"),"Onward infection after recovered"),"")))</f>
        <v>NA</v>
      </c>
      <c r="Q74" s="88" t="str">
        <f t="array" ref="Q74">IF(A74="","",IF( C74="","NA",IF(M74&gt;0,   IF(MIN(IF(B:B=A74,F:F))&lt;=L74,  IF(MIN(IF(B:B=A74,F:F)) &gt;= F74,   MIN(IF(B:B=A74,F:F)), F74),L74),"")))</f>
        <v>NA</v>
      </c>
      <c r="R74" s="86">
        <f t="shared" si="25"/>
        <v>0</v>
      </c>
      <c r="S74" s="92" t="str">
        <f t="shared" si="19"/>
        <v>NA</v>
      </c>
      <c r="T74" s="88" t="str">
        <f t="shared" si="20"/>
        <v>NA</v>
      </c>
      <c r="U74" s="88" t="str">
        <f t="shared" si="21"/>
        <v>NA</v>
      </c>
      <c r="V74" s="88" t="str">
        <f t="shared" si="18"/>
        <v>NA</v>
      </c>
      <c r="W74" s="88" t="str">
        <f t="shared" si="26"/>
        <v>NA</v>
      </c>
      <c r="X74" s="87" t="str">
        <f t="shared" si="22"/>
        <v>NA</v>
      </c>
      <c r="Y74" s="82" t="str">
        <f t="shared" si="23"/>
        <v>NA</v>
      </c>
      <c r="Z74" s="89" t="str">
        <f t="shared" si="27"/>
        <v>NA</v>
      </c>
    </row>
    <row r="75" spans="1:26">
      <c r="A75" s="99">
        <v>57</v>
      </c>
      <c r="B75" s="100"/>
      <c r="C75" s="100"/>
      <c r="D75" s="100"/>
      <c r="E75" s="100"/>
      <c r="F75" s="101"/>
      <c r="G75" s="100"/>
      <c r="H75" s="100"/>
      <c r="I75" s="101"/>
      <c r="J75" s="100"/>
      <c r="K75" s="100"/>
      <c r="L75" s="101"/>
      <c r="M75" s="101" t="str">
        <f t="shared" si="24"/>
        <v/>
      </c>
      <c r="N75" s="100"/>
      <c r="O75" s="111"/>
      <c r="P75" s="88" t="str">
        <f t="array" ref="P75">IF(A75="","",IF( C75="","NA",IF(M75&gt;0,   IF(MIN(IF(B:B=A75,F:F))&lt;=L75,  IF(MIN(IF(B:B=A75,F:F)) &gt;= F75,   MIN(IF(B:B=A75,F:F)), "Onward infection before infected"),"Onward infection after recovered"),"")))</f>
        <v>NA</v>
      </c>
      <c r="Q75" s="88" t="str">
        <f t="array" ref="Q75">IF(A75="","",IF( C75="","NA",IF(M75&gt;0,   IF(MIN(IF(B:B=A75,F:F))&lt;=L75,  IF(MIN(IF(B:B=A75,F:F)) &gt;= F75,   MIN(IF(B:B=A75,F:F)), F75),L75),"")))</f>
        <v>NA</v>
      </c>
      <c r="R75" s="86">
        <f t="shared" si="25"/>
        <v>0</v>
      </c>
      <c r="S75" s="92" t="str">
        <f t="shared" si="19"/>
        <v>NA</v>
      </c>
      <c r="T75" s="88" t="str">
        <f t="shared" si="20"/>
        <v>NA</v>
      </c>
      <c r="U75" s="88" t="str">
        <f t="shared" si="21"/>
        <v>NA</v>
      </c>
      <c r="V75" s="88" t="str">
        <f t="shared" si="18"/>
        <v>NA</v>
      </c>
      <c r="W75" s="88" t="str">
        <f t="shared" si="26"/>
        <v>NA</v>
      </c>
      <c r="X75" s="87" t="str">
        <f t="shared" si="22"/>
        <v>NA</v>
      </c>
      <c r="Y75" s="82" t="str">
        <f t="shared" si="23"/>
        <v>NA</v>
      </c>
      <c r="Z75" s="89" t="str">
        <f t="shared" si="27"/>
        <v>NA</v>
      </c>
    </row>
    <row r="76" spans="1:26">
      <c r="A76" s="99">
        <v>58</v>
      </c>
      <c r="B76" s="100"/>
      <c r="C76" s="100"/>
      <c r="D76" s="100"/>
      <c r="E76" s="100"/>
      <c r="F76" s="101"/>
      <c r="G76" s="100"/>
      <c r="H76" s="100"/>
      <c r="I76" s="101"/>
      <c r="J76" s="100"/>
      <c r="K76" s="100"/>
      <c r="L76" s="101"/>
      <c r="M76" s="101" t="str">
        <f t="shared" si="24"/>
        <v/>
      </c>
      <c r="N76" s="100"/>
      <c r="O76" s="111"/>
      <c r="P76" s="88" t="str">
        <f t="array" ref="P76">IF(A76="","",IF( C76="","NA",IF(M76&gt;0,   IF(MIN(IF(B:B=A76,F:F))&lt;=L76,  IF(MIN(IF(B:B=A76,F:F)) &gt;= F76,   MIN(IF(B:B=A76,F:F)), "Onward infection before infected"),"Onward infection after recovered"),"")))</f>
        <v>NA</v>
      </c>
      <c r="Q76" s="88" t="str">
        <f t="array" ref="Q76">IF(A76="","",IF( C76="","NA",IF(M76&gt;0,   IF(MIN(IF(B:B=A76,F:F))&lt;=L76,  IF(MIN(IF(B:B=A76,F:F)) &gt;= F76,   MIN(IF(B:B=A76,F:F)), F76),L76),"")))</f>
        <v>NA</v>
      </c>
      <c r="R76" s="86">
        <f t="shared" si="25"/>
        <v>0</v>
      </c>
      <c r="S76" s="92" t="str">
        <f t="shared" si="19"/>
        <v>NA</v>
      </c>
      <c r="T76" s="88" t="str">
        <f t="shared" si="20"/>
        <v>NA</v>
      </c>
      <c r="U76" s="88" t="str">
        <f t="shared" si="21"/>
        <v>NA</v>
      </c>
      <c r="V76" s="88" t="str">
        <f t="shared" si="18"/>
        <v>NA</v>
      </c>
      <c r="W76" s="88" t="str">
        <f t="shared" si="26"/>
        <v>NA</v>
      </c>
      <c r="X76" s="87" t="str">
        <f t="shared" si="22"/>
        <v>NA</v>
      </c>
      <c r="Y76" s="82" t="str">
        <f t="shared" si="23"/>
        <v>NA</v>
      </c>
      <c r="Z76" s="89" t="str">
        <f t="shared" si="27"/>
        <v>NA</v>
      </c>
    </row>
    <row r="77" spans="1:26">
      <c r="A77" s="99">
        <v>59</v>
      </c>
      <c r="B77" s="100"/>
      <c r="C77" s="100"/>
      <c r="D77" s="100"/>
      <c r="E77" s="100"/>
      <c r="F77" s="101"/>
      <c r="G77" s="100"/>
      <c r="H77" s="100"/>
      <c r="I77" s="101"/>
      <c r="J77" s="100"/>
      <c r="K77" s="100"/>
      <c r="L77" s="101"/>
      <c r="M77" s="101" t="str">
        <f t="shared" si="24"/>
        <v/>
      </c>
      <c r="N77" s="100"/>
      <c r="O77" s="111"/>
      <c r="P77" s="88" t="str">
        <f t="array" ref="P77">IF(A77="","",IF( C77="","NA",IF(M77&gt;0,   IF(MIN(IF(B:B=A77,F:F))&lt;=L77,  IF(MIN(IF(B:B=A77,F:F)) &gt;= F77,   MIN(IF(B:B=A77,F:F)), "Onward infection before infected"),"Onward infection after recovered"),"")))</f>
        <v>NA</v>
      </c>
      <c r="Q77" s="88" t="str">
        <f t="array" ref="Q77">IF(A77="","",IF( C77="","NA",IF(M77&gt;0,   IF(MIN(IF(B:B=A77,F:F))&lt;=L77,  IF(MIN(IF(B:B=A77,F:F)) &gt;= F77,   MIN(IF(B:B=A77,F:F)), F77),L77),"")))</f>
        <v>NA</v>
      </c>
      <c r="R77" s="86">
        <f t="shared" si="25"/>
        <v>0</v>
      </c>
      <c r="S77" s="92" t="str">
        <f t="shared" si="19"/>
        <v>NA</v>
      </c>
      <c r="T77" s="88" t="str">
        <f t="shared" si="20"/>
        <v>NA</v>
      </c>
      <c r="U77" s="88" t="str">
        <f t="shared" si="21"/>
        <v>NA</v>
      </c>
      <c r="V77" s="88" t="str">
        <f t="shared" si="18"/>
        <v>NA</v>
      </c>
      <c r="W77" s="88" t="str">
        <f t="shared" si="26"/>
        <v>NA</v>
      </c>
      <c r="X77" s="87" t="str">
        <f t="shared" si="22"/>
        <v>NA</v>
      </c>
      <c r="Y77" s="82" t="str">
        <f t="shared" si="23"/>
        <v>NA</v>
      </c>
      <c r="Z77" s="89" t="str">
        <f t="shared" si="27"/>
        <v>NA</v>
      </c>
    </row>
    <row r="78" spans="1:26">
      <c r="A78" s="99">
        <v>60</v>
      </c>
      <c r="B78" s="100"/>
      <c r="C78" s="100"/>
      <c r="D78" s="100"/>
      <c r="E78" s="100"/>
      <c r="F78" s="101"/>
      <c r="G78" s="100"/>
      <c r="H78" s="100"/>
      <c r="I78" s="101"/>
      <c r="J78" s="100"/>
      <c r="K78" s="100"/>
      <c r="L78" s="101"/>
      <c r="M78" s="101" t="str">
        <f t="shared" si="24"/>
        <v/>
      </c>
      <c r="N78" s="100"/>
      <c r="O78" s="111"/>
      <c r="P78" s="88" t="str">
        <f t="array" ref="P78">IF(A78="","",IF( C78="","NA",IF(M78&gt;0,   IF(MIN(IF(B:B=A78,F:F))&lt;=L78,  IF(MIN(IF(B:B=A78,F:F)) &gt;= F78,   MIN(IF(B:B=A78,F:F)), "Onward infection before infected"),"Onward infection after recovered"),"")))</f>
        <v>NA</v>
      </c>
      <c r="Q78" s="88" t="str">
        <f t="array" ref="Q78">IF(A78="","",IF( C78="","NA",IF(M78&gt;0,   IF(MIN(IF(B:B=A78,F:F))&lt;=L78,  IF(MIN(IF(B:B=A78,F:F)) &gt;= F78,   MIN(IF(B:B=A78,F:F)), F78),L78),"")))</f>
        <v>NA</v>
      </c>
      <c r="R78" s="86">
        <f t="shared" si="25"/>
        <v>0</v>
      </c>
      <c r="S78" s="92" t="str">
        <f t="shared" si="19"/>
        <v>NA</v>
      </c>
      <c r="T78" s="88" t="str">
        <f t="shared" si="20"/>
        <v>NA</v>
      </c>
      <c r="U78" s="88" t="str">
        <f t="shared" si="21"/>
        <v>NA</v>
      </c>
      <c r="V78" s="88" t="str">
        <f t="shared" si="18"/>
        <v>NA</v>
      </c>
      <c r="W78" s="88" t="str">
        <f t="shared" si="26"/>
        <v>NA</v>
      </c>
      <c r="X78" s="87" t="str">
        <f t="shared" si="22"/>
        <v>NA</v>
      </c>
      <c r="Y78" s="82" t="str">
        <f t="shared" si="23"/>
        <v>NA</v>
      </c>
      <c r="Z78" s="89" t="str">
        <f t="shared" si="27"/>
        <v>NA</v>
      </c>
    </row>
    <row r="79" spans="1:26">
      <c r="A79" s="99">
        <v>61</v>
      </c>
      <c r="B79" s="100"/>
      <c r="C79" s="100"/>
      <c r="D79" s="100"/>
      <c r="E79" s="100"/>
      <c r="F79" s="101"/>
      <c r="G79" s="100"/>
      <c r="H79" s="100"/>
      <c r="I79" s="101"/>
      <c r="J79" s="100"/>
      <c r="K79" s="100"/>
      <c r="L79" s="101"/>
      <c r="M79" s="101" t="str">
        <f t="shared" si="24"/>
        <v/>
      </c>
      <c r="N79" s="100"/>
      <c r="O79" s="111"/>
      <c r="P79" s="88" t="str">
        <f t="array" ref="P79">IF(A79="","",IF( C79="","NA",IF(M79&gt;0,   IF(MIN(IF(B:B=A79,F:F))&lt;=L79,  IF(MIN(IF(B:B=A79,F:F)) &gt;= F79,   MIN(IF(B:B=A79,F:F)), "Onward infection before infected"),"Onward infection after recovered"),"")))</f>
        <v>NA</v>
      </c>
      <c r="Q79" s="88" t="str">
        <f t="array" ref="Q79">IF(A79="","",IF( C79="","NA",IF(M79&gt;0,   IF(MIN(IF(B:B=A79,F:F))&lt;=L79,  IF(MIN(IF(B:B=A79,F:F)) &gt;= F79,   MIN(IF(B:B=A79,F:F)), F79),L79),"")))</f>
        <v>NA</v>
      </c>
      <c r="R79" s="86">
        <f t="shared" si="25"/>
        <v>0</v>
      </c>
      <c r="S79" s="92" t="str">
        <f t="shared" si="19"/>
        <v>NA</v>
      </c>
      <c r="T79" s="88" t="str">
        <f t="shared" si="20"/>
        <v>NA</v>
      </c>
      <c r="U79" s="88" t="str">
        <f t="shared" si="21"/>
        <v>NA</v>
      </c>
      <c r="V79" s="88" t="str">
        <f t="shared" si="18"/>
        <v>NA</v>
      </c>
      <c r="W79" s="88" t="str">
        <f t="shared" si="26"/>
        <v>NA</v>
      </c>
      <c r="X79" s="87" t="str">
        <f t="shared" si="22"/>
        <v>NA</v>
      </c>
      <c r="Y79" s="82" t="str">
        <f t="shared" si="23"/>
        <v>NA</v>
      </c>
      <c r="Z79" s="89" t="str">
        <f t="shared" si="27"/>
        <v>NA</v>
      </c>
    </row>
    <row r="80" spans="1:26">
      <c r="A80" s="99">
        <v>62</v>
      </c>
      <c r="B80" s="100"/>
      <c r="C80" s="100"/>
      <c r="D80" s="100"/>
      <c r="E80" s="100"/>
      <c r="F80" s="101"/>
      <c r="G80" s="100"/>
      <c r="H80" s="100"/>
      <c r="I80" s="101"/>
      <c r="J80" s="100"/>
      <c r="K80" s="100"/>
      <c r="L80" s="101"/>
      <c r="M80" s="101" t="str">
        <f t="shared" si="24"/>
        <v/>
      </c>
      <c r="N80" s="100"/>
      <c r="O80" s="111"/>
      <c r="P80" s="88" t="str">
        <f t="array" ref="P80">IF(A80="","",IF( C80="","NA",IF(M80&gt;0,   IF(MIN(IF(B:B=A80,F:F))&lt;=L80,  IF(MIN(IF(B:B=A80,F:F)) &gt;= F80,   MIN(IF(B:B=A80,F:F)), "Onward infection before infected"),"Onward infection after recovered"),"")))</f>
        <v>NA</v>
      </c>
      <c r="Q80" s="88" t="str">
        <f t="array" ref="Q80">IF(A80="","",IF( C80="","NA",IF(M80&gt;0,   IF(MIN(IF(B:B=A80,F:F))&lt;=L80,  IF(MIN(IF(B:B=A80,F:F)) &gt;= F80,   MIN(IF(B:B=A80,F:F)), F80),L80),"")))</f>
        <v>NA</v>
      </c>
      <c r="R80" s="86">
        <f t="shared" si="25"/>
        <v>0</v>
      </c>
      <c r="S80" s="92" t="str">
        <f t="shared" si="19"/>
        <v>NA</v>
      </c>
      <c r="T80" s="88" t="str">
        <f t="shared" si="20"/>
        <v>NA</v>
      </c>
      <c r="U80" s="88" t="str">
        <f t="shared" si="21"/>
        <v>NA</v>
      </c>
      <c r="V80" s="88" t="str">
        <f t="shared" si="18"/>
        <v>NA</v>
      </c>
      <c r="W80" s="88" t="str">
        <f t="shared" si="26"/>
        <v>NA</v>
      </c>
      <c r="X80" s="87" t="str">
        <f t="shared" si="22"/>
        <v>NA</v>
      </c>
      <c r="Y80" s="82" t="str">
        <f t="shared" si="23"/>
        <v>NA</v>
      </c>
      <c r="Z80" s="89" t="str">
        <f t="shared" si="27"/>
        <v>NA</v>
      </c>
    </row>
    <row r="81" spans="1:42">
      <c r="A81" s="99">
        <v>63</v>
      </c>
      <c r="B81" s="100"/>
      <c r="C81" s="100"/>
      <c r="D81" s="100"/>
      <c r="E81" s="100"/>
      <c r="F81" s="101"/>
      <c r="G81" s="100"/>
      <c r="H81" s="100"/>
      <c r="I81" s="101"/>
      <c r="J81" s="100"/>
      <c r="K81" s="100"/>
      <c r="L81" s="101"/>
      <c r="M81" s="101" t="str">
        <f t="shared" si="24"/>
        <v/>
      </c>
      <c r="N81" s="100"/>
      <c r="O81" s="111"/>
      <c r="P81" s="88" t="str">
        <f t="array" ref="P81">IF(A81="","",IF( C81="","NA",IF(M81&gt;0,   IF(MIN(IF(B:B=A81,F:F))&lt;=L81,  IF(MIN(IF(B:B=A81,F:F)) &gt;= F81,   MIN(IF(B:B=A81,F:F)), "Onward infection before infected"),"Onward infection after recovered"),"")))</f>
        <v>NA</v>
      </c>
      <c r="Q81" s="88" t="str">
        <f t="array" ref="Q81">IF(A81="","",IF( C81="","NA",IF(M81&gt;0,   IF(MIN(IF(B:B=A81,F:F))&lt;=L81,  IF(MIN(IF(B:B=A81,F:F)) &gt;= F81,   MIN(IF(B:B=A81,F:F)), F81),L81),"")))</f>
        <v>NA</v>
      </c>
      <c r="R81" s="86">
        <f t="shared" si="25"/>
        <v>0</v>
      </c>
      <c r="S81" s="92" t="str">
        <f t="shared" si="19"/>
        <v>NA</v>
      </c>
      <c r="T81" s="88" t="str">
        <f t="shared" si="20"/>
        <v>NA</v>
      </c>
      <c r="U81" s="88" t="str">
        <f t="shared" si="21"/>
        <v>NA</v>
      </c>
      <c r="V81" s="88" t="str">
        <f t="shared" si="18"/>
        <v>NA</v>
      </c>
      <c r="W81" s="88" t="str">
        <f t="shared" si="26"/>
        <v>NA</v>
      </c>
      <c r="X81" s="87" t="str">
        <f t="shared" si="22"/>
        <v>NA</v>
      </c>
      <c r="Y81" s="82" t="str">
        <f t="shared" si="23"/>
        <v>NA</v>
      </c>
      <c r="Z81" s="89" t="str">
        <f t="shared" si="27"/>
        <v>NA</v>
      </c>
    </row>
    <row r="82" spans="1:42">
      <c r="A82" s="99">
        <v>64</v>
      </c>
      <c r="B82" s="100"/>
      <c r="C82" s="100"/>
      <c r="D82" s="100"/>
      <c r="E82" s="100"/>
      <c r="F82" s="101"/>
      <c r="G82" s="100"/>
      <c r="H82" s="100"/>
      <c r="I82" s="101"/>
      <c r="J82" s="100"/>
      <c r="K82" s="100"/>
      <c r="L82" s="101"/>
      <c r="M82" s="101" t="str">
        <f t="shared" si="24"/>
        <v/>
      </c>
      <c r="N82" s="100"/>
      <c r="O82" s="111"/>
      <c r="P82" s="88" t="str">
        <f t="array" ref="P82">IF(A82="","",IF( C82="","NA",IF(M82&gt;0,   IF(MIN(IF(B:B=A82,F:F))&lt;=L82,  IF(MIN(IF(B:B=A82,F:F)) &gt;= F82,   MIN(IF(B:B=A82,F:F)), "Onward infection before infected"),"Onward infection after recovered"),"")))</f>
        <v>NA</v>
      </c>
      <c r="Q82" s="88" t="str">
        <f t="array" ref="Q82">IF(A82="","",IF( C82="","NA",IF(M82&gt;0,   IF(MIN(IF(B:B=A82,F:F))&lt;=L82,  IF(MIN(IF(B:B=A82,F:F)) &gt;= F82,   MIN(IF(B:B=A82,F:F)), F82),L82),"")))</f>
        <v>NA</v>
      </c>
      <c r="R82" s="86">
        <f t="shared" si="25"/>
        <v>0</v>
      </c>
      <c r="S82" s="92" t="str">
        <f t="shared" si="19"/>
        <v>NA</v>
      </c>
      <c r="T82" s="88" t="str">
        <f t="shared" si="20"/>
        <v>NA</v>
      </c>
      <c r="U82" s="88" t="str">
        <f t="shared" si="21"/>
        <v>NA</v>
      </c>
      <c r="V82" s="88" t="str">
        <f t="shared" si="18"/>
        <v>NA</v>
      </c>
      <c r="W82" s="88" t="str">
        <f t="shared" si="26"/>
        <v>NA</v>
      </c>
      <c r="X82" s="87" t="str">
        <f t="shared" si="22"/>
        <v>NA</v>
      </c>
      <c r="Y82" s="82" t="str">
        <f t="shared" si="23"/>
        <v>NA</v>
      </c>
      <c r="Z82" s="89" t="str">
        <f t="shared" si="27"/>
        <v>NA</v>
      </c>
    </row>
    <row r="83" spans="1:42">
      <c r="A83" s="99">
        <v>65</v>
      </c>
      <c r="B83" s="100"/>
      <c r="C83" s="100"/>
      <c r="D83" s="100"/>
      <c r="E83" s="100"/>
      <c r="F83" s="101"/>
      <c r="G83" s="100"/>
      <c r="H83" s="100"/>
      <c r="I83" s="101"/>
      <c r="J83" s="100"/>
      <c r="K83" s="100"/>
      <c r="L83" s="101"/>
      <c r="M83" s="101" t="str">
        <f t="shared" si="24"/>
        <v/>
      </c>
      <c r="N83" s="100"/>
      <c r="O83" s="111"/>
      <c r="P83" s="88" t="str">
        <f t="array" ref="P83">IF(A83="","",IF( C83="","NA",IF(M83&gt;0,   IF(MIN(IF(B:B=A83,F:F))&lt;=L83,  IF(MIN(IF(B:B=A83,F:F)) &gt;= F83,   MIN(IF(B:B=A83,F:F)), "Onward infection before infected"),"Onward infection after recovered"),"")))</f>
        <v>NA</v>
      </c>
      <c r="Q83" s="88" t="str">
        <f t="array" ref="Q83">IF(A83="","",IF( C83="","NA",IF(M83&gt;0,   IF(MIN(IF(B:B=A83,F:F))&lt;=L83,  IF(MIN(IF(B:B=A83,F:F)) &gt;= F83,   MIN(IF(B:B=A83,F:F)), F83),L83),"")))</f>
        <v>NA</v>
      </c>
      <c r="R83" s="86">
        <f t="shared" si="25"/>
        <v>0</v>
      </c>
      <c r="S83" s="92" t="str">
        <f t="shared" si="19"/>
        <v>NA</v>
      </c>
      <c r="T83" s="88" t="str">
        <f t="shared" si="20"/>
        <v>NA</v>
      </c>
      <c r="U83" s="88" t="str">
        <f t="shared" si="21"/>
        <v>NA</v>
      </c>
      <c r="V83" s="88" t="str">
        <f t="shared" si="18"/>
        <v>NA</v>
      </c>
      <c r="W83" s="88" t="str">
        <f t="shared" si="26"/>
        <v>NA</v>
      </c>
      <c r="X83" s="87" t="str">
        <f t="shared" si="22"/>
        <v>NA</v>
      </c>
      <c r="Y83" s="82" t="str">
        <f t="shared" si="23"/>
        <v>NA</v>
      </c>
      <c r="Z83" s="89" t="str">
        <f t="shared" si="27"/>
        <v>NA</v>
      </c>
    </row>
    <row r="84" spans="1:42">
      <c r="A84" s="99">
        <v>66</v>
      </c>
      <c r="B84" s="100"/>
      <c r="C84" s="100"/>
      <c r="D84" s="100"/>
      <c r="E84" s="100"/>
      <c r="F84" s="101"/>
      <c r="G84" s="100"/>
      <c r="H84" s="100"/>
      <c r="I84" s="101"/>
      <c r="J84" s="100"/>
      <c r="K84" s="100"/>
      <c r="L84" s="101"/>
      <c r="M84" s="101" t="str">
        <f t="shared" si="24"/>
        <v/>
      </c>
      <c r="N84" s="100"/>
      <c r="O84" s="111"/>
      <c r="P84" s="88" t="str">
        <f t="array" ref="P84">IF(A84="","",IF( C84="","NA",IF(M84&gt;0,   IF(MIN(IF(B:B=A84,F:F))&lt;=L84,  IF(MIN(IF(B:B=A84,F:F)) &gt;= F84,   MIN(IF(B:B=A84,F:F)), "Onward infection before infected"),"Onward infection after recovered"),"")))</f>
        <v>NA</v>
      </c>
      <c r="Q84" s="88" t="str">
        <f t="array" ref="Q84">IF(A84="","",IF( C84="","NA",IF(M84&gt;0,   IF(MIN(IF(B:B=A84,F:F))&lt;=L84,  IF(MIN(IF(B:B=A84,F:F)) &gt;= F84,   MIN(IF(B:B=A84,F:F)), F84),L84),"")))</f>
        <v>NA</v>
      </c>
      <c r="R84" s="86">
        <f t="shared" si="25"/>
        <v>0</v>
      </c>
      <c r="S84" s="92" t="str">
        <f t="shared" si="19"/>
        <v>NA</v>
      </c>
      <c r="T84" s="88" t="str">
        <f t="shared" si="20"/>
        <v>NA</v>
      </c>
      <c r="U84" s="88" t="str">
        <f t="shared" si="21"/>
        <v>NA</v>
      </c>
      <c r="V84" s="88" t="str">
        <f t="shared" si="18"/>
        <v>NA</v>
      </c>
      <c r="W84" s="88" t="str">
        <f t="shared" si="26"/>
        <v>NA</v>
      </c>
      <c r="X84" s="87" t="str">
        <f t="shared" si="22"/>
        <v>NA</v>
      </c>
      <c r="Y84" s="82" t="str">
        <f t="shared" si="23"/>
        <v>NA</v>
      </c>
      <c r="Z84" s="89" t="str">
        <f t="shared" si="27"/>
        <v>NA</v>
      </c>
    </row>
    <row r="85" spans="1:42">
      <c r="A85" s="99">
        <v>67</v>
      </c>
      <c r="B85" s="100"/>
      <c r="C85" s="100"/>
      <c r="D85" s="100"/>
      <c r="E85" s="100"/>
      <c r="F85" s="101"/>
      <c r="G85" s="100"/>
      <c r="H85" s="100"/>
      <c r="I85" s="101"/>
      <c r="J85" s="100"/>
      <c r="K85" s="100"/>
      <c r="L85" s="101"/>
      <c r="M85" s="101" t="str">
        <f t="shared" si="24"/>
        <v/>
      </c>
      <c r="N85" s="100"/>
      <c r="O85" s="111"/>
      <c r="P85" s="88" t="str">
        <f t="array" ref="P85">IF(A85="","",IF( C85="","NA",IF(M85&gt;0,   IF(MIN(IF(B:B=A85,F:F))&lt;=L85,  IF(MIN(IF(B:B=A85,F:F)) &gt;= F85,   MIN(IF(B:B=A85,F:F)), "Onward infection before infected"),"Onward infection after recovered"),"")))</f>
        <v>NA</v>
      </c>
      <c r="Q85" s="88" t="str">
        <f t="array" ref="Q85">IF(A85="","",IF( C85="","NA",IF(M85&gt;0,   IF(MIN(IF(B:B=A85,F:F))&lt;=L85,  IF(MIN(IF(B:B=A85,F:F)) &gt;= F85,   MIN(IF(B:B=A85,F:F)), F85),L85),"")))</f>
        <v>NA</v>
      </c>
      <c r="R85" s="86">
        <f t="shared" si="25"/>
        <v>0</v>
      </c>
      <c r="S85" s="92" t="str">
        <f t="shared" si="19"/>
        <v>NA</v>
      </c>
      <c r="T85" s="88" t="str">
        <f t="shared" si="20"/>
        <v>NA</v>
      </c>
      <c r="U85" s="88" t="str">
        <f t="shared" si="21"/>
        <v>NA</v>
      </c>
      <c r="V85" s="88" t="str">
        <f t="shared" si="18"/>
        <v>NA</v>
      </c>
      <c r="W85" s="88" t="str">
        <f t="shared" si="26"/>
        <v>NA</v>
      </c>
      <c r="X85" s="87" t="str">
        <f t="shared" si="22"/>
        <v>NA</v>
      </c>
      <c r="Y85" s="82" t="str">
        <f t="shared" si="23"/>
        <v>NA</v>
      </c>
      <c r="Z85" s="89" t="str">
        <f t="shared" si="27"/>
        <v>NA</v>
      </c>
    </row>
    <row r="86" spans="1:42">
      <c r="A86" s="99">
        <v>68</v>
      </c>
      <c r="B86" s="100"/>
      <c r="C86" s="100"/>
      <c r="D86" s="100"/>
      <c r="E86" s="100"/>
      <c r="F86" s="101"/>
      <c r="G86" s="100"/>
      <c r="H86" s="100"/>
      <c r="I86" s="101"/>
      <c r="J86" s="100"/>
      <c r="K86" s="100"/>
      <c r="L86" s="101"/>
      <c r="M86" s="101" t="str">
        <f t="shared" si="24"/>
        <v/>
      </c>
      <c r="N86" s="100"/>
      <c r="O86" s="111"/>
      <c r="P86" s="88" t="str">
        <f t="array" ref="P86">IF(A86="","",IF( C86="","NA",IF(M86&gt;0,   IF(MIN(IF(B:B=A86,F:F))&lt;=L86,  IF(MIN(IF(B:B=A86,F:F)) &gt;= F86,   MIN(IF(B:B=A86,F:F)), "Onward infection before infected"),"Onward infection after recovered"),"")))</f>
        <v>NA</v>
      </c>
      <c r="Q86" s="88" t="str">
        <f t="array" ref="Q86">IF(A86="","",IF( C86="","NA",IF(M86&gt;0,   IF(MIN(IF(B:B=A86,F:F))&lt;=L86,  IF(MIN(IF(B:B=A86,F:F)) &gt;= F86,   MIN(IF(B:B=A86,F:F)), F86),L86),"")))</f>
        <v>NA</v>
      </c>
      <c r="R86" s="86">
        <f t="shared" si="25"/>
        <v>0</v>
      </c>
      <c r="S86" s="92" t="str">
        <f t="shared" si="19"/>
        <v>NA</v>
      </c>
      <c r="T86" s="88" t="str">
        <f t="shared" si="20"/>
        <v>NA</v>
      </c>
      <c r="U86" s="88" t="str">
        <f t="shared" si="21"/>
        <v>NA</v>
      </c>
      <c r="V86" s="88" t="str">
        <f t="shared" si="18"/>
        <v>NA</v>
      </c>
      <c r="W86" s="88" t="str">
        <f t="shared" si="26"/>
        <v>NA</v>
      </c>
      <c r="X86" s="87" t="str">
        <f t="shared" si="22"/>
        <v>NA</v>
      </c>
      <c r="Y86" s="82" t="str">
        <f t="shared" si="23"/>
        <v>NA</v>
      </c>
      <c r="Z86" s="89" t="str">
        <f t="shared" si="27"/>
        <v>NA</v>
      </c>
    </row>
    <row r="87" spans="1:42">
      <c r="A87" s="99">
        <v>69</v>
      </c>
      <c r="B87" s="100"/>
      <c r="C87" s="100"/>
      <c r="D87" s="100"/>
      <c r="E87" s="100"/>
      <c r="F87" s="101"/>
      <c r="G87" s="100"/>
      <c r="H87" s="100"/>
      <c r="I87" s="101"/>
      <c r="J87" s="100"/>
      <c r="K87" s="100"/>
      <c r="L87" s="101"/>
      <c r="M87" s="101" t="str">
        <f t="shared" si="24"/>
        <v/>
      </c>
      <c r="N87" s="100"/>
      <c r="O87" s="111"/>
      <c r="P87" s="88" t="str">
        <f t="array" ref="P87">IF(A87="","",IF( C87="","NA",IF(M87&gt;0,   IF(MIN(IF(B:B=A87,F:F))&lt;=L87,  IF(MIN(IF(B:B=A87,F:F)) &gt;= F87,   MIN(IF(B:B=A87,F:F)), "Onward infection before infected"),"Onward infection after recovered"),"")))</f>
        <v>NA</v>
      </c>
      <c r="Q87" s="88" t="str">
        <f t="array" ref="Q87">IF(A87="","",IF( C87="","NA",IF(M87&gt;0,   IF(MIN(IF(B:B=A87,F:F))&lt;=L87,  IF(MIN(IF(B:B=A87,F:F)) &gt;= F87,   MIN(IF(B:B=A87,F:F)), F87),L87),"")))</f>
        <v>NA</v>
      </c>
      <c r="R87" s="86">
        <f t="shared" si="25"/>
        <v>0</v>
      </c>
      <c r="S87" s="92" t="str">
        <f t="shared" si="19"/>
        <v>NA</v>
      </c>
      <c r="T87" s="88" t="str">
        <f t="shared" si="20"/>
        <v>NA</v>
      </c>
      <c r="U87" s="88" t="str">
        <f t="shared" si="21"/>
        <v>NA</v>
      </c>
      <c r="V87" s="88" t="str">
        <f t="shared" si="18"/>
        <v>NA</v>
      </c>
      <c r="W87" s="88" t="str">
        <f t="shared" si="26"/>
        <v>NA</v>
      </c>
      <c r="X87" s="87" t="str">
        <f t="shared" si="22"/>
        <v>NA</v>
      </c>
      <c r="Y87" s="82" t="str">
        <f t="shared" si="23"/>
        <v>NA</v>
      </c>
      <c r="Z87" s="89" t="str">
        <f t="shared" si="27"/>
        <v>NA</v>
      </c>
    </row>
    <row r="88" spans="1:42">
      <c r="A88" s="99">
        <v>70</v>
      </c>
      <c r="B88" s="100"/>
      <c r="C88" s="100"/>
      <c r="D88" s="100"/>
      <c r="E88" s="100"/>
      <c r="F88" s="101"/>
      <c r="G88" s="100"/>
      <c r="H88" s="100"/>
      <c r="I88" s="101"/>
      <c r="J88" s="100"/>
      <c r="K88" s="100"/>
      <c r="L88" s="101"/>
      <c r="M88" s="101" t="str">
        <f t="shared" si="24"/>
        <v/>
      </c>
      <c r="N88" s="100"/>
      <c r="O88" s="111"/>
      <c r="P88" s="88" t="str">
        <f t="array" ref="P88">IF(A88="","",IF( C88="","NA",IF(M88&gt;0,   IF(MIN(IF(B:B=A88,F:F))&lt;=L88,  IF(MIN(IF(B:B=A88,F:F)) &gt;= F88,   MIN(IF(B:B=A88,F:F)), "Onward infection before infected"),"Onward infection after recovered"),"")))</f>
        <v>NA</v>
      </c>
      <c r="Q88" s="88" t="str">
        <f t="array" ref="Q88">IF(A88="","",IF( C88="","NA",IF(M88&gt;0,   IF(MIN(IF(B:B=A88,F:F))&lt;=L88,  IF(MIN(IF(B:B=A88,F:F)) &gt;= F88,   MIN(IF(B:B=A88,F:F)), F88),L88),"")))</f>
        <v>NA</v>
      </c>
      <c r="R88" s="86">
        <f t="shared" si="25"/>
        <v>0</v>
      </c>
      <c r="S88" s="92" t="str">
        <f t="shared" si="19"/>
        <v>NA</v>
      </c>
      <c r="T88" s="88" t="str">
        <f t="shared" si="20"/>
        <v>NA</v>
      </c>
      <c r="U88" s="88" t="str">
        <f t="shared" si="21"/>
        <v>NA</v>
      </c>
      <c r="V88" s="88" t="str">
        <f t="shared" si="18"/>
        <v>NA</v>
      </c>
      <c r="W88" s="88" t="str">
        <f t="shared" si="26"/>
        <v>NA</v>
      </c>
      <c r="X88" s="87" t="str">
        <f t="shared" si="22"/>
        <v>NA</v>
      </c>
      <c r="Y88" s="82" t="str">
        <f t="shared" si="23"/>
        <v>NA</v>
      </c>
      <c r="Z88" s="89" t="str">
        <f t="shared" si="27"/>
        <v>NA</v>
      </c>
    </row>
    <row r="89" spans="1:42">
      <c r="A89" s="99">
        <v>71</v>
      </c>
      <c r="B89" s="100"/>
      <c r="C89" s="100"/>
      <c r="D89" s="100"/>
      <c r="E89" s="100"/>
      <c r="F89" s="101"/>
      <c r="G89" s="100"/>
      <c r="H89" s="100"/>
      <c r="I89" s="101"/>
      <c r="J89" s="100"/>
      <c r="K89" s="100"/>
      <c r="L89" s="101"/>
      <c r="M89" s="101" t="str">
        <f t="shared" si="24"/>
        <v/>
      </c>
      <c r="N89" s="100"/>
      <c r="O89" s="111"/>
      <c r="P89" s="88" t="str">
        <f t="array" ref="P89">IF(A89="","",IF( C89="","NA",IF(M89&gt;0,   IF(MIN(IF(B:B=A89,F:F))&lt;=L89,  IF(MIN(IF(B:B=A89,F:F)) &gt;= F89,   MIN(IF(B:B=A89,F:F)), "Onward infection before infected"),"Onward infection after recovered"),"")))</f>
        <v>NA</v>
      </c>
      <c r="Q89" s="88" t="str">
        <f t="array" ref="Q89">IF(A89="","",IF( C89="","NA",IF(M89&gt;0,   IF(MIN(IF(B:B=A89,F:F))&lt;=L89,  IF(MIN(IF(B:B=A89,F:F)) &gt;= F89,   MIN(IF(B:B=A89,F:F)), F89),L89),"")))</f>
        <v>NA</v>
      </c>
      <c r="R89" s="86">
        <f t="shared" si="25"/>
        <v>0</v>
      </c>
      <c r="S89" s="92" t="str">
        <f t="shared" si="19"/>
        <v>NA</v>
      </c>
      <c r="T89" s="88" t="str">
        <f t="shared" si="20"/>
        <v>NA</v>
      </c>
      <c r="U89" s="88" t="str">
        <f t="shared" si="21"/>
        <v>NA</v>
      </c>
      <c r="V89" s="88" t="str">
        <f t="shared" si="18"/>
        <v>NA</v>
      </c>
      <c r="W89" s="88" t="str">
        <f t="shared" si="26"/>
        <v>NA</v>
      </c>
      <c r="X89" s="87" t="str">
        <f t="shared" si="22"/>
        <v>NA</v>
      </c>
      <c r="Y89" s="82" t="str">
        <f t="shared" si="23"/>
        <v>NA</v>
      </c>
      <c r="Z89" s="89" t="str">
        <f t="shared" si="27"/>
        <v>NA</v>
      </c>
    </row>
    <row r="90" spans="1:42">
      <c r="A90" s="99">
        <v>72</v>
      </c>
      <c r="B90" s="100"/>
      <c r="C90" s="100"/>
      <c r="D90" s="100"/>
      <c r="E90" s="100"/>
      <c r="F90" s="101"/>
      <c r="G90" s="100"/>
      <c r="H90" s="100"/>
      <c r="I90" s="101"/>
      <c r="J90" s="100"/>
      <c r="K90" s="100"/>
      <c r="L90" s="101"/>
      <c r="M90" s="101" t="str">
        <f t="shared" si="24"/>
        <v/>
      </c>
      <c r="N90" s="100"/>
      <c r="O90" s="111"/>
      <c r="P90" s="88" t="str">
        <f t="array" ref="P90">IF(A90="","",IF( C90="","NA",IF(M90&gt;0,   IF(MIN(IF(B:B=A90,F:F))&lt;=L90,  IF(MIN(IF(B:B=A90,F:F)) &gt;= F90,   MIN(IF(B:B=A90,F:F)), "Onward infection before infected"),"Onward infection after recovered"),"")))</f>
        <v>NA</v>
      </c>
      <c r="Q90" s="88" t="str">
        <f t="array" ref="Q90">IF(A90="","",IF( C90="","NA",IF(M90&gt;0,   IF(MIN(IF(B:B=A90,F:F))&lt;=L90,  IF(MIN(IF(B:B=A90,F:F)) &gt;= F90,   MIN(IF(B:B=A90,F:F)), F90),L90),"")))</f>
        <v>NA</v>
      </c>
      <c r="R90" s="86">
        <f t="shared" si="25"/>
        <v>0</v>
      </c>
      <c r="S90" s="92" t="str">
        <f t="shared" si="19"/>
        <v>NA</v>
      </c>
      <c r="T90" s="88" t="str">
        <f t="shared" si="20"/>
        <v>NA</v>
      </c>
      <c r="U90" s="88" t="str">
        <f t="shared" si="21"/>
        <v>NA</v>
      </c>
      <c r="V90" s="88" t="str">
        <f t="shared" si="18"/>
        <v>NA</v>
      </c>
      <c r="W90" s="88" t="str">
        <f t="shared" si="26"/>
        <v>NA</v>
      </c>
      <c r="X90" s="87" t="str">
        <f t="shared" si="22"/>
        <v>NA</v>
      </c>
      <c r="Y90" s="82" t="str">
        <f t="shared" si="23"/>
        <v>NA</v>
      </c>
      <c r="Z90" s="89" t="str">
        <f t="shared" si="27"/>
        <v>NA</v>
      </c>
    </row>
    <row r="91" spans="1:42">
      <c r="A91" s="99">
        <v>73</v>
      </c>
      <c r="B91" s="100"/>
      <c r="C91" s="100"/>
      <c r="D91" s="100"/>
      <c r="E91" s="100"/>
      <c r="F91" s="101"/>
      <c r="G91" s="100"/>
      <c r="H91" s="100"/>
      <c r="I91" s="101"/>
      <c r="J91" s="100"/>
      <c r="K91" s="100"/>
      <c r="L91" s="101"/>
      <c r="M91" s="101" t="str">
        <f t="shared" si="24"/>
        <v/>
      </c>
      <c r="N91" s="100"/>
      <c r="O91" s="111"/>
      <c r="P91" s="88" t="str">
        <f t="array" ref="P91">IF(A91="","",IF( C91="","NA",IF(M91&gt;0,   IF(MIN(IF(B:B=A91,F:F))&lt;=L91,  IF(MIN(IF(B:B=A91,F:F)) &gt;= F91,   MIN(IF(B:B=A91,F:F)), "Onward infection before infected"),"Onward infection after recovered"),"")))</f>
        <v>NA</v>
      </c>
      <c r="Q91" s="88" t="str">
        <f t="array" ref="Q91">IF(A91="","",IF( C91="","NA",IF(M91&gt;0,   IF(MIN(IF(B:B=A91,F:F))&lt;=L91,  IF(MIN(IF(B:B=A91,F:F)) &gt;= F91,   MIN(IF(B:B=A91,F:F)), F91),L91),"")))</f>
        <v>NA</v>
      </c>
      <c r="R91" s="86">
        <f t="shared" si="25"/>
        <v>0</v>
      </c>
      <c r="S91" s="92" t="str">
        <f t="shared" si="19"/>
        <v>NA</v>
      </c>
      <c r="T91" s="88" t="str">
        <f t="shared" si="20"/>
        <v>NA</v>
      </c>
      <c r="U91" s="88" t="str">
        <f t="shared" si="21"/>
        <v>NA</v>
      </c>
      <c r="V91" s="88" t="str">
        <f t="shared" si="18"/>
        <v>NA</v>
      </c>
      <c r="W91" s="88" t="str">
        <f t="shared" si="26"/>
        <v>NA</v>
      </c>
      <c r="X91" s="87" t="str">
        <f t="shared" si="22"/>
        <v>NA</v>
      </c>
      <c r="Y91" s="82" t="str">
        <f t="shared" si="23"/>
        <v>NA</v>
      </c>
      <c r="Z91" s="89" t="str">
        <f t="shared" si="27"/>
        <v>NA</v>
      </c>
    </row>
    <row r="92" spans="1:42">
      <c r="A92" s="99">
        <v>74</v>
      </c>
      <c r="B92" s="100"/>
      <c r="C92" s="100"/>
      <c r="D92" s="100"/>
      <c r="E92" s="100"/>
      <c r="F92" s="101"/>
      <c r="G92" s="100"/>
      <c r="H92" s="100"/>
      <c r="I92" s="101"/>
      <c r="J92" s="100"/>
      <c r="K92" s="100"/>
      <c r="L92" s="101"/>
      <c r="M92" s="101" t="str">
        <f t="shared" si="24"/>
        <v/>
      </c>
      <c r="N92" s="100"/>
      <c r="O92" s="111"/>
      <c r="P92" s="88" t="str">
        <f t="array" ref="P92">IF(A92="","",IF( C92="","NA",IF(M92&gt;0,   IF(MIN(IF(B:B=A92,F:F))&lt;=L92,  IF(MIN(IF(B:B=A92,F:F)) &gt;= F92,   MIN(IF(B:B=A92,F:F)), "Onward infection before infected"),"Onward infection after recovered"),"")))</f>
        <v>NA</v>
      </c>
      <c r="Q92" s="88" t="str">
        <f t="array" ref="Q92">IF(A92="","",IF( C92="","NA",IF(M92&gt;0,   IF(MIN(IF(B:B=A92,F:F))&lt;=L92,  IF(MIN(IF(B:B=A92,F:F)) &gt;= F92,   MIN(IF(B:B=A92,F:F)), F92),L92),"")))</f>
        <v>NA</v>
      </c>
      <c r="R92" s="86">
        <f t="shared" si="25"/>
        <v>0</v>
      </c>
      <c r="S92" s="92" t="str">
        <f t="shared" si="19"/>
        <v>NA</v>
      </c>
      <c r="T92" s="88" t="str">
        <f t="shared" si="20"/>
        <v>NA</v>
      </c>
      <c r="U92" s="88" t="str">
        <f t="shared" si="21"/>
        <v>NA</v>
      </c>
      <c r="V92" s="88" t="str">
        <f t="shared" si="18"/>
        <v>NA</v>
      </c>
      <c r="W92" s="88" t="str">
        <f t="shared" si="26"/>
        <v>NA</v>
      </c>
      <c r="X92" s="87" t="str">
        <f t="shared" si="22"/>
        <v>NA</v>
      </c>
      <c r="Y92" s="82" t="str">
        <f t="shared" si="23"/>
        <v>NA</v>
      </c>
      <c r="Z92" s="89" t="str">
        <f t="shared" si="27"/>
        <v>NA</v>
      </c>
    </row>
    <row r="93" spans="1:42">
      <c r="A93" s="99">
        <v>75</v>
      </c>
      <c r="B93" s="100"/>
      <c r="C93" s="100"/>
      <c r="D93" s="100"/>
      <c r="E93" s="100"/>
      <c r="F93" s="101"/>
      <c r="G93" s="100"/>
      <c r="H93" s="100"/>
      <c r="I93" s="101"/>
      <c r="J93" s="100"/>
      <c r="K93" s="100"/>
      <c r="L93" s="101"/>
      <c r="M93" s="101" t="str">
        <f t="shared" si="24"/>
        <v/>
      </c>
      <c r="N93" s="100"/>
      <c r="O93" s="111"/>
      <c r="P93" s="88" t="str">
        <f t="array" ref="P93">IF(A93="","",IF( C93="","NA",IF(M93&gt;0,   IF(MIN(IF(B:B=A93,F:F))&lt;=L93,  IF(MIN(IF(B:B=A93,F:F)) &gt;= F93,   MIN(IF(B:B=A93,F:F)), "Onward infection before infected"),"Onward infection after recovered"),"")))</f>
        <v>NA</v>
      </c>
      <c r="Q93" s="88" t="str">
        <f t="array" ref="Q93">IF(A93="","",IF( C93="","NA",IF(M93&gt;0,   IF(MIN(IF(B:B=A93,F:F))&lt;=L93,  IF(MIN(IF(B:B=A93,F:F)) &gt;= F93,   MIN(IF(B:B=A93,F:F)), F93),L93),"")))</f>
        <v>NA</v>
      </c>
      <c r="R93" s="86">
        <f t="shared" si="25"/>
        <v>0</v>
      </c>
      <c r="S93" s="92" t="str">
        <f t="shared" si="19"/>
        <v>NA</v>
      </c>
      <c r="T93" s="88" t="str">
        <f t="shared" si="20"/>
        <v>NA</v>
      </c>
      <c r="U93" s="88" t="str">
        <f t="shared" si="21"/>
        <v>NA</v>
      </c>
      <c r="V93" s="88" t="str">
        <f t="shared" si="18"/>
        <v>NA</v>
      </c>
      <c r="W93" s="88" t="str">
        <f t="shared" si="26"/>
        <v>NA</v>
      </c>
      <c r="X93" s="87" t="str">
        <f t="shared" si="22"/>
        <v>NA</v>
      </c>
      <c r="Y93" s="82" t="str">
        <f t="shared" si="23"/>
        <v>NA</v>
      </c>
      <c r="Z93" s="89" t="str">
        <f t="shared" si="27"/>
        <v>NA</v>
      </c>
    </row>
    <row r="94" spans="1:42" ht="16.5" thickBot="1">
      <c r="A94" s="102">
        <v>76</v>
      </c>
      <c r="B94" s="103"/>
      <c r="C94" s="103"/>
      <c r="D94" s="103"/>
      <c r="E94" s="103"/>
      <c r="F94" s="104"/>
      <c r="G94" s="103"/>
      <c r="H94" s="103"/>
      <c r="I94" s="104"/>
      <c r="J94" s="103"/>
      <c r="K94" s="103"/>
      <c r="L94" s="104"/>
      <c r="M94" s="104" t="str">
        <f t="shared" si="24"/>
        <v/>
      </c>
      <c r="N94" s="103"/>
      <c r="O94" s="111"/>
      <c r="P94" s="106" t="str">
        <f t="array" ref="P94">IF(A94="","",IF( C94="","NA",IF(M94&gt;0,   IF(MIN(IF(B:B=A94,F:F))&lt;=L94,  IF(MIN(IF(B:B=A94,F:F)) &gt;= F94,   MIN(IF(B:B=A94,F:F)), "Onward infection before infected"),"Onward infection after recovered"),"")))</f>
        <v>NA</v>
      </c>
      <c r="Q94" s="106" t="str">
        <f t="array" ref="Q94">IF(A94="","",IF( C94="","NA",IF(M94&gt;0,   IF(MIN(IF(B:B=A94,F:F))&lt;=L94,  IF(MIN(IF(B:B=A94,F:F)) &gt;= F94,   MIN(IF(B:B=A94,F:F)), F94),L94),"")))</f>
        <v>NA</v>
      </c>
      <c r="R94" s="86">
        <f t="shared" si="25"/>
        <v>0</v>
      </c>
      <c r="S94" s="105" t="str">
        <f t="shared" si="19"/>
        <v>NA</v>
      </c>
      <c r="T94" s="106" t="str">
        <f t="shared" si="20"/>
        <v>NA</v>
      </c>
      <c r="U94" s="106" t="str">
        <f t="shared" si="21"/>
        <v>NA</v>
      </c>
      <c r="V94" s="106" t="str">
        <f t="shared" si="18"/>
        <v>NA</v>
      </c>
      <c r="W94" s="106" t="str">
        <f t="shared" si="26"/>
        <v>NA</v>
      </c>
      <c r="X94" s="107" t="str">
        <f t="shared" si="22"/>
        <v>NA</v>
      </c>
      <c r="Y94" s="108" t="str">
        <f t="shared" si="23"/>
        <v>NA</v>
      </c>
      <c r="Z94" s="159" t="str">
        <f t="shared" si="27"/>
        <v>NA</v>
      </c>
    </row>
    <row r="95" spans="1:42">
      <c r="A95" s="53"/>
      <c r="B95" s="53"/>
      <c r="C95" s="53"/>
      <c r="D95" s="53"/>
      <c r="E95" s="53"/>
      <c r="F95" s="54"/>
      <c r="G95" s="53"/>
      <c r="H95" s="53"/>
      <c r="I95" s="54"/>
      <c r="J95" s="53"/>
      <c r="K95" s="53"/>
      <c r="L95" s="54"/>
      <c r="M95" s="54"/>
      <c r="N95" s="53"/>
      <c r="O95" s="55"/>
      <c r="P95" s="54"/>
      <c r="Q95" s="54"/>
      <c r="R95" s="55"/>
      <c r="S95" s="55"/>
      <c r="T95" s="54"/>
      <c r="U95" s="54"/>
      <c r="V95" s="54"/>
      <c r="W95" s="54"/>
      <c r="X95" s="54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</row>
    <row r="96" spans="1:42">
      <c r="A96" s="53"/>
      <c r="B96" s="53"/>
      <c r="C96" s="53"/>
      <c r="D96" s="53"/>
      <c r="E96" s="53"/>
      <c r="F96" s="54"/>
      <c r="G96" s="53"/>
      <c r="H96" s="53"/>
      <c r="I96" s="54"/>
      <c r="J96" s="53"/>
      <c r="K96" s="53"/>
      <c r="L96" s="54"/>
      <c r="M96" s="54"/>
      <c r="N96" s="53"/>
      <c r="O96" s="55"/>
      <c r="P96" s="54"/>
      <c r="Q96" s="54"/>
      <c r="R96" s="55"/>
      <c r="S96" s="55"/>
      <c r="T96" s="54"/>
      <c r="U96" s="54"/>
      <c r="V96" s="54"/>
      <c r="W96" s="54"/>
      <c r="X96" s="54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</row>
    <row r="97" spans="1:42">
      <c r="A97" s="53"/>
      <c r="B97" s="53"/>
      <c r="C97" s="53"/>
      <c r="D97" s="53"/>
      <c r="E97" s="53"/>
      <c r="F97" s="54"/>
      <c r="G97" s="53"/>
      <c r="H97" s="53"/>
      <c r="I97" s="54"/>
      <c r="J97" s="53"/>
      <c r="K97" s="53"/>
      <c r="L97" s="54"/>
      <c r="M97" s="54"/>
      <c r="N97" s="53"/>
      <c r="O97" s="55"/>
      <c r="P97" s="54"/>
      <c r="Q97" s="54"/>
      <c r="R97" s="55"/>
      <c r="S97" s="55"/>
      <c r="T97" s="54"/>
      <c r="U97" s="54"/>
      <c r="V97" s="54"/>
      <c r="W97" s="54"/>
      <c r="X97" s="54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</row>
    <row r="98" spans="1:42">
      <c r="A98" s="53"/>
      <c r="B98" s="53"/>
      <c r="C98" s="53"/>
      <c r="D98" s="53"/>
      <c r="E98" s="53"/>
      <c r="F98" s="54"/>
      <c r="G98" s="53"/>
      <c r="H98" s="53"/>
      <c r="I98" s="54"/>
      <c r="J98" s="53"/>
      <c r="K98" s="53"/>
      <c r="L98" s="54"/>
      <c r="M98" s="54"/>
      <c r="N98" s="53"/>
      <c r="O98" s="55"/>
      <c r="P98" s="54"/>
      <c r="Q98" s="54"/>
      <c r="R98" s="55"/>
      <c r="S98" s="55"/>
      <c r="T98" s="54"/>
      <c r="U98" s="54"/>
      <c r="V98" s="54"/>
      <c r="W98" s="54"/>
      <c r="X98" s="54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</row>
    <row r="99" spans="1:42">
      <c r="A99" s="53"/>
      <c r="B99" s="53"/>
      <c r="C99" s="53"/>
      <c r="D99" s="53"/>
      <c r="E99" s="53"/>
      <c r="F99" s="54"/>
      <c r="G99" s="53"/>
      <c r="H99" s="53"/>
      <c r="I99" s="54"/>
      <c r="J99" s="53"/>
      <c r="K99" s="53"/>
      <c r="L99" s="54"/>
      <c r="M99" s="54"/>
      <c r="N99" s="53"/>
      <c r="O99" s="55"/>
      <c r="P99" s="54"/>
      <c r="Q99" s="54"/>
      <c r="R99" s="55"/>
      <c r="S99" s="55"/>
      <c r="T99" s="54"/>
      <c r="U99" s="54"/>
      <c r="V99" s="54"/>
      <c r="W99" s="54"/>
      <c r="X99" s="54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</row>
    <row r="100" spans="1:42">
      <c r="A100" s="53"/>
      <c r="B100" s="53"/>
      <c r="C100" s="53"/>
      <c r="D100" s="53"/>
      <c r="E100" s="53"/>
      <c r="F100" s="54"/>
      <c r="G100" s="53"/>
      <c r="H100" s="53"/>
      <c r="I100" s="54"/>
      <c r="J100" s="53"/>
      <c r="K100" s="53"/>
      <c r="L100" s="54"/>
      <c r="M100" s="54"/>
      <c r="N100" s="53"/>
      <c r="O100" s="55"/>
      <c r="P100" s="54"/>
      <c r="Q100" s="54"/>
      <c r="R100" s="55"/>
      <c r="S100" s="55"/>
      <c r="T100" s="54"/>
      <c r="U100" s="54"/>
      <c r="V100" s="54"/>
      <c r="W100" s="54"/>
      <c r="X100" s="54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</row>
    <row r="101" spans="1:42">
      <c r="A101" s="53"/>
      <c r="B101" s="53"/>
      <c r="C101" s="53"/>
      <c r="D101" s="53"/>
      <c r="E101" s="53"/>
      <c r="F101" s="54"/>
      <c r="G101" s="53"/>
      <c r="H101" s="53"/>
      <c r="I101" s="54"/>
      <c r="J101" s="53"/>
      <c r="K101" s="53"/>
      <c r="L101" s="54"/>
      <c r="M101" s="54"/>
      <c r="N101" s="53"/>
      <c r="O101" s="55"/>
      <c r="P101" s="54"/>
      <c r="Q101" s="54"/>
      <c r="R101" s="55"/>
      <c r="S101" s="55"/>
      <c r="T101" s="54"/>
      <c r="U101" s="54"/>
      <c r="V101" s="54"/>
      <c r="W101" s="54"/>
      <c r="X101" s="54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</row>
    <row r="102" spans="1:42">
      <c r="A102" s="53"/>
      <c r="B102" s="53"/>
      <c r="C102" s="53"/>
      <c r="D102" s="53"/>
      <c r="E102" s="53"/>
      <c r="F102" s="54"/>
      <c r="G102" s="53"/>
      <c r="H102" s="53"/>
      <c r="I102" s="54"/>
      <c r="J102" s="53"/>
      <c r="K102" s="53"/>
      <c r="L102" s="54"/>
      <c r="M102" s="54"/>
      <c r="N102" s="53"/>
      <c r="O102" s="55"/>
      <c r="P102" s="54"/>
      <c r="Q102" s="54"/>
      <c r="R102" s="55"/>
      <c r="S102" s="55"/>
      <c r="T102" s="54"/>
      <c r="U102" s="54"/>
      <c r="V102" s="54"/>
      <c r="W102" s="54"/>
      <c r="X102" s="54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</row>
    <row r="103" spans="1:42">
      <c r="A103" s="53"/>
      <c r="B103" s="53"/>
      <c r="C103" s="53"/>
      <c r="D103" s="53"/>
      <c r="E103" s="53"/>
      <c r="F103" s="54"/>
      <c r="G103" s="53"/>
      <c r="H103" s="53"/>
      <c r="I103" s="54"/>
      <c r="J103" s="53"/>
      <c r="K103" s="53"/>
      <c r="L103" s="54"/>
      <c r="M103" s="54"/>
      <c r="N103" s="53"/>
      <c r="O103" s="55"/>
      <c r="P103" s="54"/>
      <c r="Q103" s="54"/>
      <c r="R103" s="55"/>
      <c r="S103" s="55"/>
      <c r="T103" s="54"/>
      <c r="U103" s="54"/>
      <c r="V103" s="54"/>
      <c r="W103" s="54"/>
      <c r="X103" s="54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</row>
    <row r="104" spans="1:42">
      <c r="A104" s="53"/>
      <c r="B104" s="53"/>
      <c r="C104" s="53"/>
      <c r="D104" s="53"/>
      <c r="E104" s="53"/>
      <c r="F104" s="54"/>
      <c r="G104" s="53"/>
      <c r="H104" s="53"/>
      <c r="I104" s="54"/>
      <c r="J104" s="53"/>
      <c r="K104" s="53"/>
      <c r="L104" s="54"/>
      <c r="M104" s="54"/>
      <c r="N104" s="53"/>
      <c r="O104" s="55"/>
      <c r="P104" s="54"/>
      <c r="Q104" s="54"/>
      <c r="R104" s="55"/>
      <c r="S104" s="55"/>
      <c r="T104" s="54"/>
      <c r="U104" s="54"/>
      <c r="V104" s="54"/>
      <c r="W104" s="54"/>
      <c r="X104" s="54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</row>
    <row r="105" spans="1:42">
      <c r="A105" s="53"/>
      <c r="B105" s="53"/>
      <c r="C105" s="53"/>
      <c r="D105" s="53"/>
      <c r="E105" s="53"/>
      <c r="F105" s="54"/>
      <c r="G105" s="53"/>
      <c r="H105" s="53"/>
      <c r="I105" s="54"/>
      <c r="J105" s="53"/>
      <c r="K105" s="53"/>
      <c r="L105" s="54"/>
      <c r="M105" s="54"/>
      <c r="N105" s="53"/>
      <c r="O105" s="55"/>
      <c r="P105" s="54"/>
      <c r="Q105" s="54"/>
      <c r="R105" s="55"/>
      <c r="S105" s="55"/>
      <c r="T105" s="54"/>
      <c r="U105" s="54"/>
      <c r="V105" s="54"/>
      <c r="W105" s="54"/>
      <c r="X105" s="54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</row>
    <row r="106" spans="1:42">
      <c r="A106" s="53"/>
      <c r="B106" s="53"/>
      <c r="C106" s="53"/>
      <c r="D106" s="53"/>
      <c r="E106" s="53"/>
      <c r="F106" s="54"/>
      <c r="G106" s="53"/>
      <c r="H106" s="53"/>
      <c r="I106" s="54"/>
      <c r="J106" s="53"/>
      <c r="K106" s="53"/>
      <c r="L106" s="54"/>
      <c r="M106" s="54"/>
      <c r="N106" s="53"/>
      <c r="O106" s="55"/>
      <c r="P106" s="54"/>
      <c r="Q106" s="54"/>
      <c r="R106" s="55"/>
      <c r="S106" s="55"/>
      <c r="T106" s="54"/>
      <c r="U106" s="54"/>
      <c r="V106" s="54"/>
      <c r="W106" s="54"/>
      <c r="X106" s="54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</row>
    <row r="107" spans="1:42">
      <c r="A107" s="53"/>
      <c r="B107" s="53"/>
      <c r="C107" s="53"/>
      <c r="D107" s="53"/>
      <c r="E107" s="53"/>
      <c r="F107" s="54"/>
      <c r="G107" s="53"/>
      <c r="H107" s="53"/>
      <c r="I107" s="54"/>
      <c r="J107" s="53"/>
      <c r="K107" s="53"/>
      <c r="L107" s="54"/>
      <c r="M107" s="54"/>
      <c r="N107" s="53"/>
      <c r="O107" s="55"/>
      <c r="P107" s="54"/>
      <c r="Q107" s="54"/>
      <c r="R107" s="55"/>
      <c r="S107" s="55"/>
      <c r="T107" s="54"/>
      <c r="U107" s="54"/>
      <c r="V107" s="54"/>
      <c r="W107" s="54"/>
      <c r="X107" s="54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</row>
    <row r="108" spans="1:42">
      <c r="A108" s="53"/>
      <c r="B108" s="53"/>
      <c r="C108" s="53"/>
      <c r="D108" s="53"/>
      <c r="E108" s="53"/>
      <c r="F108" s="54"/>
      <c r="G108" s="53"/>
      <c r="H108" s="53"/>
      <c r="I108" s="54"/>
      <c r="J108" s="53"/>
      <c r="K108" s="53"/>
      <c r="L108" s="54"/>
      <c r="M108" s="54"/>
      <c r="N108" s="53"/>
      <c r="O108" s="55"/>
      <c r="P108" s="54"/>
      <c r="Q108" s="54"/>
      <c r="R108" s="55"/>
      <c r="S108" s="55"/>
      <c r="T108" s="54"/>
      <c r="U108" s="54"/>
      <c r="V108" s="54"/>
      <c r="W108" s="54"/>
      <c r="X108" s="54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</row>
    <row r="109" spans="1:42">
      <c r="A109" s="53"/>
      <c r="B109" s="53"/>
      <c r="C109" s="53"/>
      <c r="D109" s="53"/>
      <c r="E109" s="53"/>
      <c r="F109" s="54"/>
      <c r="G109" s="53"/>
      <c r="H109" s="53"/>
      <c r="I109" s="54"/>
      <c r="J109" s="53"/>
      <c r="K109" s="53"/>
      <c r="L109" s="54"/>
      <c r="M109" s="54"/>
      <c r="N109" s="53"/>
      <c r="O109" s="55"/>
      <c r="P109" s="54"/>
      <c r="Q109" s="54"/>
      <c r="R109" s="55"/>
      <c r="S109" s="55"/>
      <c r="T109" s="54"/>
      <c r="U109" s="54"/>
      <c r="V109" s="54"/>
      <c r="W109" s="54"/>
      <c r="X109" s="54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</row>
    <row r="110" spans="1:42">
      <c r="A110" s="53"/>
      <c r="B110" s="53"/>
      <c r="C110" s="53"/>
      <c r="D110" s="53"/>
      <c r="E110" s="53"/>
      <c r="F110" s="54"/>
      <c r="G110" s="53"/>
      <c r="H110" s="53"/>
      <c r="I110" s="54"/>
      <c r="J110" s="53"/>
      <c r="K110" s="53"/>
      <c r="L110" s="54"/>
      <c r="M110" s="54"/>
      <c r="N110" s="53"/>
      <c r="O110" s="55"/>
      <c r="P110" s="54"/>
      <c r="Q110" s="54"/>
      <c r="R110" s="55"/>
      <c r="S110" s="55"/>
      <c r="T110" s="54"/>
      <c r="U110" s="54"/>
      <c r="V110" s="54"/>
      <c r="W110" s="54"/>
      <c r="X110" s="54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</row>
    <row r="111" spans="1:42">
      <c r="A111" s="53"/>
      <c r="B111" s="53"/>
      <c r="C111" s="53"/>
      <c r="D111" s="53"/>
      <c r="E111" s="53"/>
      <c r="F111" s="54"/>
      <c r="G111" s="53"/>
      <c r="H111" s="53"/>
      <c r="I111" s="54"/>
      <c r="J111" s="53"/>
      <c r="K111" s="53"/>
      <c r="L111" s="54"/>
      <c r="M111" s="54"/>
      <c r="N111" s="53"/>
      <c r="O111" s="55"/>
      <c r="P111" s="54"/>
      <c r="Q111" s="54"/>
      <c r="R111" s="55"/>
      <c r="S111" s="55"/>
      <c r="T111" s="54"/>
      <c r="U111" s="54"/>
      <c r="V111" s="54"/>
      <c r="W111" s="54"/>
      <c r="X111" s="54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</row>
    <row r="112" spans="1:42">
      <c r="A112" s="53"/>
      <c r="B112" s="53"/>
      <c r="C112" s="53"/>
      <c r="D112" s="53"/>
      <c r="E112" s="53"/>
      <c r="F112" s="54"/>
      <c r="G112" s="53"/>
      <c r="H112" s="53"/>
      <c r="I112" s="54"/>
      <c r="J112" s="53"/>
      <c r="K112" s="53"/>
      <c r="L112" s="54"/>
      <c r="M112" s="54"/>
      <c r="N112" s="53"/>
      <c r="O112" s="55"/>
      <c r="P112" s="54"/>
      <c r="Q112" s="54"/>
      <c r="R112" s="55"/>
      <c r="S112" s="55"/>
      <c r="T112" s="54"/>
      <c r="U112" s="54"/>
      <c r="V112" s="54"/>
      <c r="W112" s="54"/>
      <c r="X112" s="54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</row>
    <row r="113" spans="1:42">
      <c r="A113" s="53"/>
      <c r="B113" s="53"/>
      <c r="C113" s="53"/>
      <c r="D113" s="53"/>
      <c r="E113" s="53"/>
      <c r="F113" s="54"/>
      <c r="G113" s="53"/>
      <c r="H113" s="53"/>
      <c r="I113" s="54"/>
      <c r="J113" s="53"/>
      <c r="K113" s="53"/>
      <c r="L113" s="54"/>
      <c r="M113" s="54"/>
      <c r="N113" s="53"/>
      <c r="O113" s="55"/>
      <c r="P113" s="54"/>
      <c r="Q113" s="54"/>
      <c r="R113" s="55"/>
      <c r="S113" s="55"/>
      <c r="T113" s="54"/>
      <c r="U113" s="54"/>
      <c r="V113" s="54"/>
      <c r="W113" s="54"/>
      <c r="X113" s="54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</row>
    <row r="114" spans="1:42">
      <c r="A114" s="53"/>
      <c r="B114" s="53"/>
      <c r="C114" s="53"/>
      <c r="D114" s="53"/>
      <c r="E114" s="53"/>
      <c r="F114" s="54"/>
      <c r="G114" s="53"/>
      <c r="H114" s="53"/>
      <c r="I114" s="54"/>
      <c r="J114" s="53"/>
      <c r="K114" s="53"/>
      <c r="L114" s="54"/>
      <c r="M114" s="54"/>
      <c r="N114" s="53"/>
      <c r="O114" s="55"/>
      <c r="P114" s="54"/>
      <c r="Q114" s="54"/>
      <c r="R114" s="53"/>
      <c r="S114" s="53"/>
      <c r="T114" s="53"/>
      <c r="U114" s="53"/>
      <c r="V114" s="54"/>
      <c r="W114" s="54"/>
      <c r="X114" s="54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</row>
    <row r="115" spans="1:42">
      <c r="A115" s="53"/>
      <c r="B115" s="53"/>
      <c r="C115" s="53"/>
      <c r="D115" s="53"/>
      <c r="E115" s="53"/>
      <c r="F115" s="54"/>
      <c r="G115" s="53"/>
      <c r="H115" s="53"/>
      <c r="I115" s="54"/>
      <c r="J115" s="53"/>
      <c r="K115" s="53"/>
      <c r="L115" s="54"/>
      <c r="M115" s="54"/>
      <c r="N115" s="53"/>
      <c r="O115" s="55"/>
      <c r="P115" s="54"/>
      <c r="Q115" s="54"/>
      <c r="R115" s="53"/>
      <c r="S115" s="53"/>
      <c r="T115" s="53"/>
      <c r="U115" s="53"/>
      <c r="V115" s="54"/>
      <c r="W115" s="54"/>
      <c r="X115" s="54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</row>
    <row r="116" spans="1:42">
      <c r="A116" s="53"/>
      <c r="B116" s="53"/>
      <c r="C116" s="53"/>
      <c r="D116" s="53"/>
      <c r="E116" s="53"/>
      <c r="F116" s="54"/>
      <c r="G116" s="53"/>
      <c r="H116" s="53"/>
      <c r="I116" s="54"/>
      <c r="J116" s="53"/>
      <c r="K116" s="53"/>
      <c r="L116" s="54"/>
      <c r="M116" s="54"/>
      <c r="N116" s="53"/>
      <c r="O116" s="55"/>
      <c r="P116" s="54"/>
      <c r="Q116" s="54"/>
      <c r="R116" s="53"/>
      <c r="S116" s="53"/>
      <c r="T116" s="53"/>
      <c r="U116" s="53"/>
      <c r="V116" s="54"/>
      <c r="W116" s="54"/>
      <c r="X116" s="54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</row>
    <row r="117" spans="1:42">
      <c r="A117" s="53"/>
      <c r="B117" s="53"/>
      <c r="C117" s="53"/>
      <c r="D117" s="53"/>
      <c r="E117" s="53"/>
      <c r="F117" s="54"/>
      <c r="G117" s="53"/>
      <c r="H117" s="53"/>
      <c r="I117" s="54"/>
      <c r="J117" s="53"/>
      <c r="K117" s="53"/>
      <c r="L117" s="54"/>
      <c r="M117" s="54"/>
      <c r="N117" s="53"/>
      <c r="O117" s="55"/>
      <c r="P117" s="54"/>
      <c r="Q117" s="54"/>
      <c r="R117" s="53"/>
      <c r="S117" s="53"/>
      <c r="T117" s="53"/>
      <c r="U117" s="53"/>
      <c r="V117" s="54"/>
      <c r="W117" s="54"/>
      <c r="X117" s="54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</row>
    <row r="118" spans="1:42">
      <c r="A118" s="53"/>
      <c r="B118" s="53"/>
      <c r="C118" s="53"/>
      <c r="D118" s="53"/>
      <c r="E118" s="53"/>
      <c r="F118" s="54"/>
      <c r="G118" s="53"/>
      <c r="H118" s="53"/>
      <c r="I118" s="54"/>
      <c r="J118" s="53"/>
      <c r="K118" s="53"/>
      <c r="L118" s="54"/>
      <c r="M118" s="54"/>
      <c r="N118" s="53"/>
      <c r="O118" s="55"/>
      <c r="P118" s="54"/>
      <c r="Q118" s="54"/>
      <c r="R118" s="53"/>
      <c r="S118" s="53"/>
      <c r="T118" s="53"/>
      <c r="U118" s="53"/>
      <c r="V118" s="54"/>
      <c r="W118" s="54"/>
      <c r="X118" s="54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</row>
    <row r="119" spans="1:42">
      <c r="A119" s="53"/>
      <c r="B119" s="53"/>
      <c r="C119" s="53"/>
      <c r="D119" s="53"/>
      <c r="E119" s="53"/>
      <c r="F119" s="54"/>
      <c r="G119" s="53"/>
      <c r="H119" s="53"/>
      <c r="I119" s="54"/>
      <c r="J119" s="53"/>
      <c r="K119" s="53"/>
      <c r="L119" s="54"/>
      <c r="M119" s="54"/>
      <c r="N119" s="53"/>
      <c r="O119" s="55"/>
      <c r="P119" s="54"/>
      <c r="Q119" s="54"/>
      <c r="R119" s="53"/>
      <c r="S119" s="53"/>
      <c r="T119" s="53"/>
      <c r="U119" s="53"/>
      <c r="V119" s="54"/>
      <c r="W119" s="54"/>
      <c r="X119" s="54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</row>
    <row r="120" spans="1:42">
      <c r="A120" s="53"/>
      <c r="B120" s="53"/>
      <c r="C120" s="53"/>
      <c r="D120" s="53"/>
      <c r="E120" s="53"/>
      <c r="F120" s="54"/>
      <c r="G120" s="53"/>
      <c r="H120" s="53"/>
      <c r="I120" s="54"/>
      <c r="J120" s="53"/>
      <c r="K120" s="53"/>
      <c r="L120" s="54"/>
      <c r="M120" s="54"/>
      <c r="N120" s="53"/>
      <c r="O120" s="55"/>
      <c r="P120" s="54"/>
      <c r="Q120" s="54"/>
      <c r="R120" s="53"/>
      <c r="S120" s="53"/>
      <c r="T120" s="53"/>
      <c r="U120" s="53"/>
      <c r="V120" s="54"/>
      <c r="W120" s="54"/>
      <c r="X120" s="54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</row>
    <row r="121" spans="1:42">
      <c r="A121" s="53"/>
      <c r="B121" s="53"/>
      <c r="C121" s="53"/>
      <c r="D121" s="53"/>
      <c r="E121" s="53"/>
      <c r="F121" s="54"/>
      <c r="G121" s="53"/>
      <c r="H121" s="53"/>
      <c r="I121" s="54"/>
      <c r="J121" s="53"/>
      <c r="K121" s="53"/>
      <c r="L121" s="54"/>
      <c r="M121" s="54"/>
      <c r="N121" s="53"/>
      <c r="O121" s="55"/>
      <c r="P121" s="54"/>
      <c r="Q121" s="54"/>
      <c r="R121" s="53"/>
      <c r="S121" s="53"/>
      <c r="T121" s="53"/>
      <c r="U121" s="53"/>
      <c r="V121" s="54"/>
      <c r="W121" s="54"/>
      <c r="X121" s="54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</row>
    <row r="122" spans="1:42">
      <c r="A122" s="53"/>
      <c r="B122" s="53"/>
      <c r="C122" s="53"/>
      <c r="D122" s="53"/>
      <c r="E122" s="53"/>
      <c r="F122" s="54"/>
      <c r="G122" s="53"/>
      <c r="H122" s="53"/>
      <c r="I122" s="54"/>
      <c r="J122" s="53"/>
      <c r="K122" s="53"/>
      <c r="L122" s="54"/>
      <c r="M122" s="54"/>
      <c r="N122" s="53"/>
      <c r="O122" s="55"/>
      <c r="P122" s="54"/>
      <c r="Q122" s="54"/>
      <c r="R122" s="53"/>
      <c r="S122" s="53"/>
      <c r="T122" s="53"/>
      <c r="U122" s="53"/>
      <c r="V122" s="54"/>
      <c r="W122" s="54"/>
      <c r="X122" s="54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</row>
    <row r="123" spans="1:42">
      <c r="A123" s="53"/>
      <c r="B123" s="53"/>
      <c r="C123" s="53"/>
      <c r="D123" s="53"/>
      <c r="E123" s="53"/>
      <c r="F123" s="54"/>
      <c r="G123" s="53"/>
      <c r="H123" s="53"/>
      <c r="I123" s="54"/>
      <c r="J123" s="53"/>
      <c r="K123" s="53"/>
      <c r="L123" s="54"/>
      <c r="M123" s="54"/>
      <c r="N123" s="53"/>
      <c r="O123" s="55"/>
      <c r="P123" s="54"/>
      <c r="Q123" s="54"/>
      <c r="R123" s="53"/>
      <c r="S123" s="53"/>
      <c r="T123" s="53"/>
      <c r="U123" s="53"/>
      <c r="V123" s="54"/>
      <c r="W123" s="54"/>
      <c r="X123" s="54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</row>
    <row r="124" spans="1:42">
      <c r="A124" s="53"/>
      <c r="B124" s="53"/>
      <c r="C124" s="53"/>
      <c r="D124" s="53"/>
      <c r="E124" s="53"/>
      <c r="F124" s="54"/>
      <c r="G124" s="53"/>
      <c r="H124" s="53"/>
      <c r="I124" s="54"/>
      <c r="J124" s="53"/>
      <c r="K124" s="53"/>
      <c r="L124" s="54"/>
      <c r="M124" s="54"/>
      <c r="N124" s="53"/>
      <c r="O124" s="55"/>
      <c r="P124" s="54"/>
      <c r="Q124" s="54"/>
      <c r="R124" s="53"/>
      <c r="S124" s="53"/>
      <c r="T124" s="53"/>
      <c r="U124" s="53"/>
      <c r="V124" s="54"/>
      <c r="W124" s="54"/>
      <c r="X124" s="54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</row>
    <row r="125" spans="1:42">
      <c r="A125" s="53"/>
      <c r="B125" s="53"/>
      <c r="C125" s="53"/>
      <c r="D125" s="53"/>
      <c r="E125" s="53"/>
      <c r="F125" s="54"/>
      <c r="G125" s="53"/>
      <c r="H125" s="53"/>
      <c r="I125" s="54"/>
      <c r="J125" s="53"/>
      <c r="K125" s="53"/>
      <c r="L125" s="54"/>
      <c r="M125" s="54"/>
      <c r="N125" s="53"/>
      <c r="O125" s="55"/>
      <c r="P125" s="54"/>
      <c r="Q125" s="54"/>
      <c r="R125" s="53"/>
      <c r="S125" s="53"/>
      <c r="T125" s="53"/>
      <c r="U125" s="53"/>
      <c r="V125" s="54"/>
      <c r="W125" s="54"/>
      <c r="X125" s="54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</row>
    <row r="126" spans="1:42">
      <c r="A126" s="53"/>
      <c r="B126" s="53"/>
      <c r="C126" s="53"/>
      <c r="D126" s="53"/>
      <c r="E126" s="53"/>
      <c r="F126" s="54"/>
      <c r="G126" s="53"/>
      <c r="H126" s="53"/>
      <c r="I126" s="54"/>
      <c r="J126" s="53"/>
      <c r="K126" s="53"/>
      <c r="L126" s="54"/>
      <c r="M126" s="54"/>
      <c r="N126" s="53"/>
      <c r="O126" s="55"/>
      <c r="P126" s="54"/>
      <c r="Q126" s="54"/>
      <c r="R126" s="53"/>
      <c r="S126" s="53"/>
      <c r="T126" s="53"/>
      <c r="U126" s="53"/>
      <c r="V126" s="54"/>
      <c r="W126" s="54"/>
      <c r="X126" s="54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</row>
    <row r="127" spans="1:42">
      <c r="A127" s="53"/>
      <c r="B127" s="53"/>
      <c r="C127" s="53"/>
      <c r="D127" s="53"/>
      <c r="E127" s="53"/>
      <c r="F127" s="54"/>
      <c r="G127" s="53"/>
      <c r="H127" s="53"/>
      <c r="I127" s="54"/>
      <c r="J127" s="53"/>
      <c r="K127" s="53"/>
      <c r="L127" s="54"/>
      <c r="M127" s="54"/>
      <c r="N127" s="53"/>
      <c r="O127" s="55"/>
      <c r="P127" s="54"/>
      <c r="Q127" s="54"/>
      <c r="R127" s="53"/>
      <c r="S127" s="53"/>
      <c r="T127" s="53"/>
      <c r="U127" s="53"/>
      <c r="V127" s="54"/>
      <c r="W127" s="54"/>
      <c r="X127" s="54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</row>
    <row r="128" spans="1:42">
      <c r="A128" s="53"/>
      <c r="B128" s="53"/>
      <c r="C128" s="53"/>
      <c r="D128" s="53"/>
      <c r="E128" s="53"/>
      <c r="F128" s="54"/>
      <c r="G128" s="53"/>
      <c r="H128" s="53"/>
      <c r="I128" s="54"/>
      <c r="J128" s="53"/>
      <c r="K128" s="53"/>
      <c r="L128" s="54"/>
      <c r="M128" s="54"/>
      <c r="N128" s="53"/>
      <c r="O128" s="55"/>
      <c r="P128" s="54"/>
      <c r="Q128" s="54"/>
      <c r="R128" s="53"/>
      <c r="S128" s="53"/>
      <c r="T128" s="53"/>
      <c r="U128" s="53"/>
      <c r="V128" s="54"/>
      <c r="W128" s="54"/>
      <c r="X128" s="54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</row>
    <row r="129" spans="1:42">
      <c r="A129" s="53"/>
      <c r="B129" s="53"/>
      <c r="C129" s="53"/>
      <c r="D129" s="53"/>
      <c r="E129" s="53"/>
      <c r="F129" s="54"/>
      <c r="G129" s="53"/>
      <c r="H129" s="53"/>
      <c r="I129" s="54"/>
      <c r="J129" s="53"/>
      <c r="K129" s="53"/>
      <c r="L129" s="54"/>
      <c r="M129" s="54"/>
      <c r="N129" s="53"/>
      <c r="O129" s="55"/>
      <c r="P129" s="54"/>
      <c r="Q129" s="54"/>
      <c r="R129" s="53"/>
      <c r="S129" s="53"/>
      <c r="T129" s="53"/>
      <c r="U129" s="53"/>
      <c r="V129" s="54"/>
      <c r="W129" s="54"/>
      <c r="X129" s="54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</row>
    <row r="130" spans="1:42">
      <c r="A130" s="53"/>
      <c r="B130" s="53"/>
      <c r="C130" s="53"/>
      <c r="D130" s="53"/>
      <c r="E130" s="53"/>
      <c r="F130" s="54"/>
      <c r="G130" s="53"/>
      <c r="H130" s="53"/>
      <c r="I130" s="54"/>
      <c r="J130" s="53"/>
      <c r="K130" s="53"/>
      <c r="L130" s="54"/>
      <c r="M130" s="54"/>
      <c r="N130" s="53"/>
      <c r="O130" s="55"/>
      <c r="P130" s="54"/>
      <c r="Q130" s="54"/>
      <c r="R130" s="53"/>
      <c r="S130" s="53"/>
      <c r="T130" s="53"/>
      <c r="U130" s="53"/>
      <c r="V130" s="54"/>
      <c r="W130" s="54"/>
      <c r="X130" s="54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</row>
    <row r="131" spans="1:42">
      <c r="A131" s="53"/>
      <c r="B131" s="53"/>
      <c r="C131" s="53"/>
      <c r="D131" s="53"/>
      <c r="E131" s="53"/>
      <c r="F131" s="54"/>
      <c r="G131" s="53"/>
      <c r="H131" s="53"/>
      <c r="I131" s="54"/>
      <c r="J131" s="53"/>
      <c r="K131" s="53"/>
      <c r="L131" s="54"/>
      <c r="M131" s="54"/>
      <c r="N131" s="53"/>
      <c r="O131" s="55"/>
      <c r="P131" s="54"/>
      <c r="Q131" s="54"/>
      <c r="R131" s="53"/>
      <c r="S131" s="53"/>
      <c r="T131" s="53"/>
      <c r="U131" s="53"/>
      <c r="V131" s="54"/>
      <c r="W131" s="54"/>
      <c r="X131" s="54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</row>
    <row r="132" spans="1:42">
      <c r="A132" s="53"/>
      <c r="B132" s="53"/>
      <c r="C132" s="53"/>
      <c r="D132" s="53"/>
      <c r="E132" s="53"/>
      <c r="F132" s="54"/>
      <c r="G132" s="53"/>
      <c r="H132" s="53"/>
      <c r="I132" s="54"/>
      <c r="J132" s="53"/>
      <c r="K132" s="53"/>
      <c r="L132" s="54"/>
      <c r="M132" s="54"/>
      <c r="N132" s="53"/>
      <c r="O132" s="55"/>
      <c r="P132" s="54"/>
      <c r="Q132" s="54"/>
      <c r="R132" s="53"/>
      <c r="S132" s="53"/>
      <c r="T132" s="53"/>
      <c r="U132" s="53"/>
      <c r="V132" s="54"/>
      <c r="W132" s="54"/>
      <c r="X132" s="54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</row>
    <row r="133" spans="1:42">
      <c r="A133" s="53"/>
      <c r="B133" s="53"/>
      <c r="C133" s="53"/>
      <c r="D133" s="53"/>
      <c r="E133" s="53"/>
      <c r="F133" s="54"/>
      <c r="G133" s="53"/>
      <c r="H133" s="53"/>
      <c r="I133" s="54"/>
      <c r="J133" s="53"/>
      <c r="K133" s="53"/>
      <c r="L133" s="54"/>
      <c r="M133" s="54"/>
      <c r="N133" s="53"/>
      <c r="O133" s="55"/>
      <c r="P133" s="54"/>
      <c r="Q133" s="54"/>
      <c r="R133" s="53"/>
      <c r="S133" s="53"/>
      <c r="T133" s="53"/>
      <c r="U133" s="53"/>
      <c r="V133" s="54"/>
      <c r="W133" s="54"/>
      <c r="X133" s="54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</row>
    <row r="134" spans="1:42">
      <c r="A134" s="53"/>
      <c r="B134" s="53"/>
      <c r="C134" s="53"/>
      <c r="D134" s="53"/>
      <c r="E134" s="53"/>
      <c r="F134" s="54"/>
      <c r="G134" s="53"/>
      <c r="H134" s="53"/>
      <c r="I134" s="54"/>
      <c r="J134" s="53"/>
      <c r="K134" s="53"/>
      <c r="L134" s="54"/>
      <c r="M134" s="54"/>
      <c r="N134" s="53"/>
      <c r="O134" s="55"/>
      <c r="P134" s="54"/>
      <c r="Q134" s="54"/>
      <c r="R134" s="53"/>
      <c r="S134" s="53"/>
      <c r="T134" s="53"/>
      <c r="U134" s="53"/>
      <c r="V134" s="54"/>
      <c r="W134" s="54"/>
      <c r="X134" s="54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>
      <c r="A135" s="53"/>
      <c r="B135" s="53"/>
      <c r="C135" s="53"/>
      <c r="D135" s="53"/>
      <c r="E135" s="53"/>
      <c r="F135" s="54"/>
      <c r="G135" s="53"/>
      <c r="H135" s="53"/>
      <c r="I135" s="54"/>
      <c r="J135" s="53"/>
      <c r="K135" s="53"/>
      <c r="L135" s="54"/>
      <c r="M135" s="54"/>
      <c r="N135" s="53"/>
      <c r="O135" s="55"/>
      <c r="P135" s="54"/>
      <c r="Q135" s="54"/>
      <c r="R135" s="53"/>
      <c r="S135" s="53"/>
      <c r="T135" s="53"/>
      <c r="U135" s="53"/>
      <c r="V135" s="54"/>
      <c r="W135" s="54"/>
      <c r="X135" s="54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</row>
    <row r="136" spans="1:42">
      <c r="A136" s="53"/>
      <c r="B136" s="53"/>
      <c r="C136" s="53"/>
      <c r="D136" s="53"/>
      <c r="E136" s="53"/>
      <c r="F136" s="54"/>
      <c r="G136" s="53"/>
      <c r="H136" s="53"/>
      <c r="I136" s="54"/>
      <c r="J136" s="53"/>
      <c r="K136" s="53"/>
      <c r="L136" s="54"/>
      <c r="M136" s="54"/>
      <c r="N136" s="53"/>
      <c r="O136" s="55"/>
      <c r="P136" s="54"/>
      <c r="Q136" s="54"/>
      <c r="R136" s="53"/>
      <c r="S136" s="53"/>
      <c r="T136" s="53"/>
      <c r="U136" s="53"/>
      <c r="V136" s="54"/>
      <c r="W136" s="54"/>
      <c r="X136" s="54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</row>
    <row r="137" spans="1:42">
      <c r="A137" s="53"/>
      <c r="B137" s="53"/>
      <c r="C137" s="53"/>
      <c r="D137" s="53"/>
      <c r="E137" s="53"/>
      <c r="F137" s="54"/>
      <c r="G137" s="53"/>
      <c r="H137" s="53"/>
      <c r="I137" s="54"/>
      <c r="J137" s="53"/>
      <c r="K137" s="53"/>
      <c r="L137" s="54"/>
      <c r="M137" s="54"/>
      <c r="N137" s="53"/>
      <c r="O137" s="55"/>
      <c r="P137" s="54"/>
      <c r="Q137" s="54"/>
      <c r="R137" s="53"/>
      <c r="S137" s="53"/>
      <c r="T137" s="53"/>
      <c r="U137" s="53"/>
      <c r="V137" s="54"/>
      <c r="W137" s="54"/>
      <c r="X137" s="54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</row>
    <row r="138" spans="1:42">
      <c r="A138" s="53"/>
      <c r="B138" s="53"/>
      <c r="C138" s="53"/>
      <c r="D138" s="53"/>
      <c r="E138" s="53"/>
      <c r="F138" s="54"/>
      <c r="G138" s="53"/>
      <c r="H138" s="53"/>
      <c r="I138" s="54"/>
      <c r="J138" s="53"/>
      <c r="K138" s="53"/>
      <c r="L138" s="54"/>
      <c r="M138" s="54"/>
      <c r="N138" s="53"/>
      <c r="O138" s="55"/>
      <c r="P138" s="54"/>
      <c r="Q138" s="54"/>
      <c r="R138" s="53"/>
      <c r="S138" s="53"/>
      <c r="T138" s="53"/>
      <c r="U138" s="53"/>
      <c r="V138" s="54"/>
      <c r="W138" s="54"/>
      <c r="X138" s="54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</row>
    <row r="139" spans="1:42">
      <c r="A139" s="53"/>
      <c r="B139" s="53"/>
      <c r="C139" s="53"/>
      <c r="D139" s="53"/>
      <c r="E139" s="53"/>
      <c r="F139" s="54"/>
      <c r="G139" s="53"/>
      <c r="H139" s="53"/>
      <c r="I139" s="54"/>
      <c r="J139" s="53"/>
      <c r="K139" s="53"/>
      <c r="L139" s="54"/>
      <c r="M139" s="54"/>
      <c r="N139" s="53"/>
      <c r="O139" s="55"/>
      <c r="P139" s="54"/>
      <c r="Q139" s="54"/>
      <c r="R139" s="53"/>
      <c r="S139" s="53"/>
      <c r="T139" s="53"/>
      <c r="U139" s="53"/>
      <c r="V139" s="54"/>
      <c r="W139" s="54"/>
      <c r="X139" s="54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</row>
    <row r="140" spans="1:42">
      <c r="A140" s="53"/>
      <c r="B140" s="53"/>
      <c r="C140" s="53"/>
      <c r="D140" s="53"/>
      <c r="E140" s="53"/>
      <c r="F140" s="54"/>
      <c r="G140" s="53"/>
      <c r="H140" s="53"/>
      <c r="I140" s="54"/>
      <c r="J140" s="53"/>
      <c r="K140" s="53"/>
      <c r="L140" s="54"/>
      <c r="M140" s="54"/>
      <c r="N140" s="53"/>
      <c r="O140" s="55"/>
      <c r="P140" s="54"/>
      <c r="Q140" s="54"/>
      <c r="R140" s="53"/>
      <c r="S140" s="53"/>
      <c r="T140" s="53"/>
      <c r="U140" s="53"/>
      <c r="V140" s="54"/>
      <c r="W140" s="54"/>
      <c r="X140" s="54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</row>
    <row r="141" spans="1:42">
      <c r="A141" s="53"/>
      <c r="B141" s="53"/>
      <c r="C141" s="53"/>
      <c r="D141" s="53"/>
      <c r="E141" s="53"/>
      <c r="F141" s="54"/>
      <c r="G141" s="53"/>
      <c r="H141" s="53"/>
      <c r="I141" s="54"/>
      <c r="J141" s="53"/>
      <c r="K141" s="53"/>
      <c r="L141" s="54"/>
      <c r="M141" s="54"/>
      <c r="N141" s="53"/>
      <c r="O141" s="55"/>
      <c r="P141" s="54"/>
      <c r="Q141" s="54"/>
      <c r="R141" s="53"/>
      <c r="S141" s="53"/>
      <c r="T141" s="53"/>
      <c r="U141" s="53"/>
      <c r="V141" s="54"/>
      <c r="W141" s="54"/>
      <c r="X141" s="54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</row>
    <row r="142" spans="1:42">
      <c r="A142" s="53"/>
      <c r="B142" s="53"/>
      <c r="C142" s="53"/>
      <c r="D142" s="53"/>
      <c r="E142" s="53"/>
      <c r="F142" s="54"/>
      <c r="G142" s="53"/>
      <c r="H142" s="53"/>
      <c r="I142" s="54"/>
      <c r="J142" s="53"/>
      <c r="K142" s="53"/>
      <c r="L142" s="54"/>
      <c r="M142" s="54"/>
      <c r="N142" s="53"/>
      <c r="O142" s="55"/>
      <c r="P142" s="54"/>
      <c r="Q142" s="54"/>
      <c r="R142" s="53"/>
      <c r="S142" s="53"/>
      <c r="T142" s="53"/>
      <c r="U142" s="53"/>
      <c r="V142" s="54"/>
      <c r="W142" s="54"/>
      <c r="X142" s="54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</row>
    <row r="143" spans="1:42">
      <c r="A143" s="53"/>
      <c r="B143" s="53"/>
      <c r="C143" s="53"/>
      <c r="D143" s="53"/>
      <c r="E143" s="53"/>
      <c r="F143" s="54"/>
      <c r="G143" s="53"/>
      <c r="H143" s="53"/>
      <c r="I143" s="54"/>
      <c r="J143" s="53"/>
      <c r="K143" s="53"/>
      <c r="L143" s="54"/>
      <c r="M143" s="54"/>
      <c r="N143" s="53"/>
      <c r="O143" s="55"/>
      <c r="P143" s="54"/>
      <c r="Q143" s="54"/>
      <c r="R143" s="53"/>
      <c r="S143" s="53"/>
      <c r="T143" s="53"/>
      <c r="U143" s="53"/>
      <c r="V143" s="54"/>
      <c r="W143" s="54"/>
      <c r="X143" s="54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</row>
    <row r="144" spans="1:42">
      <c r="A144" s="53"/>
      <c r="B144" s="53"/>
      <c r="C144" s="53"/>
      <c r="D144" s="53"/>
      <c r="E144" s="53"/>
      <c r="F144" s="54"/>
      <c r="G144" s="53"/>
      <c r="H144" s="53"/>
      <c r="I144" s="54"/>
      <c r="J144" s="53"/>
      <c r="K144" s="53"/>
      <c r="L144" s="54"/>
      <c r="M144" s="54"/>
      <c r="N144" s="53"/>
      <c r="O144" s="55"/>
      <c r="P144" s="54"/>
      <c r="Q144" s="54"/>
      <c r="R144" s="53"/>
      <c r="S144" s="53"/>
      <c r="T144" s="53"/>
      <c r="U144" s="53"/>
      <c r="V144" s="54"/>
      <c r="W144" s="54"/>
      <c r="X144" s="54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</row>
    <row r="145" spans="1:42">
      <c r="A145" s="53"/>
      <c r="B145" s="53"/>
      <c r="C145" s="53"/>
      <c r="D145" s="53"/>
      <c r="E145" s="53"/>
      <c r="F145" s="54"/>
      <c r="G145" s="53"/>
      <c r="H145" s="53"/>
      <c r="I145" s="54"/>
      <c r="J145" s="53"/>
      <c r="K145" s="53"/>
      <c r="L145" s="54"/>
      <c r="M145" s="54"/>
      <c r="N145" s="53"/>
      <c r="O145" s="55"/>
      <c r="P145" s="54"/>
      <c r="Q145" s="54"/>
      <c r="R145" s="53"/>
      <c r="S145" s="53"/>
      <c r="T145" s="53"/>
      <c r="U145" s="53"/>
      <c r="V145" s="54"/>
      <c r="W145" s="54"/>
      <c r="X145" s="54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</row>
    <row r="146" spans="1:42">
      <c r="A146" s="53"/>
      <c r="B146" s="53"/>
      <c r="C146" s="53"/>
      <c r="D146" s="53"/>
      <c r="E146" s="53"/>
      <c r="F146" s="54"/>
      <c r="G146" s="53"/>
      <c r="H146" s="53"/>
      <c r="I146" s="54"/>
      <c r="J146" s="53"/>
      <c r="K146" s="53"/>
      <c r="L146" s="54"/>
      <c r="M146" s="54"/>
      <c r="N146" s="53"/>
      <c r="O146" s="55"/>
      <c r="P146" s="54"/>
      <c r="Q146" s="54"/>
      <c r="R146" s="53"/>
      <c r="S146" s="53"/>
      <c r="T146" s="53"/>
      <c r="U146" s="53"/>
      <c r="V146" s="54"/>
      <c r="W146" s="54"/>
      <c r="X146" s="54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</row>
    <row r="147" spans="1:4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</row>
    <row r="148" spans="1:4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</row>
    <row r="149" spans="1:4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</row>
    <row r="150" spans="1:4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</row>
    <row r="151" spans="1:4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</row>
    <row r="152" spans="1:4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</row>
    <row r="153" spans="1:4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</row>
    <row r="154" spans="1:4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</row>
    <row r="155" spans="1:4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</row>
    <row r="156" spans="1:4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</row>
    <row r="157" spans="1:4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</row>
    <row r="158" spans="1:4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67" workbookViewId="0">
      <selection activeCell="Q2" sqref="Q2"/>
    </sheetView>
  </sheetViews>
  <sheetFormatPr defaultColWidth="11" defaultRowHeight="15.75"/>
  <cols>
    <col min="1" max="1" width="4.125" style="25" customWidth="1"/>
    <col min="2" max="15" width="11" style="12"/>
    <col min="16" max="16" width="13.625" style="12" customWidth="1"/>
    <col min="17" max="17" width="11" style="13"/>
    <col min="18" max="18" width="22" style="13" customWidth="1"/>
    <col min="19" max="16384" width="11" style="13"/>
  </cols>
  <sheetData>
    <row r="1" spans="1:23" ht="16.5" thickBot="1">
      <c r="A1" s="137"/>
      <c r="B1" s="36"/>
      <c r="C1" s="36"/>
      <c r="D1" s="26" t="s">
        <v>39</v>
      </c>
      <c r="E1" s="36"/>
      <c r="F1" s="36"/>
      <c r="G1" s="38"/>
      <c r="H1" s="36"/>
      <c r="I1" s="26" t="s">
        <v>40</v>
      </c>
      <c r="J1" s="36"/>
      <c r="K1" s="37"/>
      <c r="L1" s="36"/>
      <c r="M1" s="26"/>
      <c r="N1" s="26" t="s">
        <v>41</v>
      </c>
      <c r="O1" s="36"/>
      <c r="P1" s="37"/>
      <c r="R1" s="34"/>
      <c r="S1" s="34"/>
      <c r="T1" s="16"/>
    </row>
    <row r="2" spans="1:23" s="14" customFormat="1" ht="16.5" thickBot="1">
      <c r="A2" s="39" t="s">
        <v>17</v>
      </c>
      <c r="B2" s="120" t="s">
        <v>42</v>
      </c>
      <c r="C2" s="121" t="s">
        <v>43</v>
      </c>
      <c r="D2" s="121" t="s">
        <v>44</v>
      </c>
      <c r="E2" s="121" t="s">
        <v>45</v>
      </c>
      <c r="F2" s="122" t="s">
        <v>46</v>
      </c>
      <c r="G2" s="123" t="s">
        <v>42</v>
      </c>
      <c r="H2" s="121" t="s">
        <v>43</v>
      </c>
      <c r="I2" s="121" t="s">
        <v>44</v>
      </c>
      <c r="J2" s="121" t="s">
        <v>45</v>
      </c>
      <c r="K2" s="124" t="s">
        <v>46</v>
      </c>
      <c r="L2" s="120" t="s">
        <v>42</v>
      </c>
      <c r="M2" s="121" t="s">
        <v>43</v>
      </c>
      <c r="N2" s="121" t="s">
        <v>44</v>
      </c>
      <c r="O2" s="121" t="s">
        <v>45</v>
      </c>
      <c r="P2" s="124" t="s">
        <v>46</v>
      </c>
      <c r="R2" s="16"/>
      <c r="S2" s="35"/>
      <c r="T2" s="34"/>
    </row>
    <row r="3" spans="1:23">
      <c r="A3" s="125">
        <v>1</v>
      </c>
      <c r="B3" s="126">
        <f>IF(VLOOKUP($A3,'Outbreak dataset'!$A:$F,6)&gt;24*1,1,IF(VLOOKUP($A3,'Outbreak dataset'!$A:$F,6)="",1,0))</f>
        <v>0</v>
      </c>
      <c r="C3" s="126">
        <f>IF(VLOOKUP($A3,'Outbreak dataset'!$A:$F,6)&gt;24*2,1,IF(VLOOKUP($A3,'Outbreak dataset'!$A:$F,6)="",1,0))</f>
        <v>0</v>
      </c>
      <c r="D3" s="126">
        <f>IF(VLOOKUP($A3,'Outbreak dataset'!$A:$F,6)&gt;24*3,1,IF(VLOOKUP($A3,'Outbreak dataset'!$A:$F,6)="",1,0))</f>
        <v>0</v>
      </c>
      <c r="E3" s="126">
        <f>IF(VLOOKUP($A3,'Outbreak dataset'!$A:$F,6)&gt;24*4,1,IF(VLOOKUP($A3,'Outbreak dataset'!$A:$F,6)="",1,0))</f>
        <v>0</v>
      </c>
      <c r="F3" s="126">
        <f>IF(VLOOKUP($A3,'Outbreak dataset'!$A:$F,6)&gt;24*5,1,IF(VLOOKUP($A3,'Outbreak dataset'!$A:$F,6)="",1,0))</f>
        <v>0</v>
      </c>
      <c r="G3" s="126">
        <f>IF(VLOOKUP($A3,'Outbreak dataset'!$A:$L,12)&gt;24*(1-1), IF(VLOOKUP($A3,'Outbreak dataset'!$A:$L,6)&lt;24*(1),1,0),  IF(VLOOKUP($A3,'Outbreak dataset'!$A:$L,6)="",0,0))</f>
        <v>1</v>
      </c>
      <c r="H3" s="126">
        <f>IF(VLOOKUP($A3,'Outbreak dataset'!$A:$L,12)&gt;24*(2-1), IF(VLOOKUP($A3,'Outbreak dataset'!$A:$L,6)&lt;24*(2),1,0),  IF(VLOOKUP($A3,'Outbreak dataset'!$A:$L,6)="",0,0))</f>
        <v>1</v>
      </c>
      <c r="I3" s="126">
        <f>IF(VLOOKUP($A3,'Outbreak dataset'!$A:$L,12)&gt;24*(3-1), IF(VLOOKUP($A3,'Outbreak dataset'!$A:$L,6)&lt;24*(3),1,0),  IF(VLOOKUP($A3,'Outbreak dataset'!$A:$L,6)="",0,0))</f>
        <v>0</v>
      </c>
      <c r="J3" s="126">
        <f>IF(VLOOKUP($A3,'Outbreak dataset'!$A:$L,12)&gt;24*(4-1), IF(VLOOKUP($A3,'Outbreak dataset'!$A:$L,6)&lt;24*(4),1,0),  IF(VLOOKUP($A3,'Outbreak dataset'!$A:$L,6)="",0,0))</f>
        <v>0</v>
      </c>
      <c r="K3" s="126">
        <f>IF(VLOOKUP($A3,'Outbreak dataset'!$A:$L,12)&gt;24*(5-1), IF(VLOOKUP($A3,'Outbreak dataset'!$A:$L,6)&lt;24*(5),1,0),  IF(VLOOKUP($A3,'Outbreak dataset'!$A:$L,6)="",0,0))</f>
        <v>0</v>
      </c>
      <c r="L3" s="127">
        <f>IF(VLOOKUP($A3,'Outbreak dataset'!$A:$L,12)&lt;24*(1-1), IF(VLOOKUP($A3,'Outbreak dataset'!$A:$L,6)="",0,1),0)</f>
        <v>0</v>
      </c>
      <c r="M3" s="127">
        <f>IF(VLOOKUP($A3,'Outbreak dataset'!$A:$L,12)&lt;24*(2-1), IF(VLOOKUP($A3,'Outbreak dataset'!$A:$L,6)="",0,1),0)</f>
        <v>0</v>
      </c>
      <c r="N3" s="127">
        <f>IF(VLOOKUP($A3,'Outbreak dataset'!$A:$L,12)&lt;24*(3-1), IF(VLOOKUP($A3,'Outbreak dataset'!$A:$L,6)="",0,1),0)</f>
        <v>1</v>
      </c>
      <c r="O3" s="127">
        <f>IF(VLOOKUP($A3,'Outbreak dataset'!$A:$L,12)&lt;24*(4-1), IF(VLOOKUP($A3,'Outbreak dataset'!$A:$L,6)="",0,1),0)</f>
        <v>1</v>
      </c>
      <c r="P3" s="127">
        <f>IF(VLOOKUP($A3,'Outbreak dataset'!$A:$L,12)&lt;24*(5-1), IF(VLOOKUP($A3,'Outbreak dataset'!$A:$L,6)="",0,1),0)</f>
        <v>1</v>
      </c>
      <c r="R3" s="15"/>
      <c r="S3" s="15"/>
    </row>
    <row r="4" spans="1:23" ht="16.5" thickBot="1">
      <c r="A4" s="128">
        <f>IF(ISERROR(MATCH(A3+1,'Outbreak dataset'!A:A,0)),"",A3+1)</f>
        <v>2</v>
      </c>
      <c r="B4" s="12">
        <f>IF(VLOOKUP($A4,'Outbreak dataset'!$A:$F,6)&gt;24*1,1,IF(VLOOKUP($A4,'Outbreak dataset'!$A:$F,6)="",1,0))</f>
        <v>0</v>
      </c>
      <c r="C4" s="12">
        <f>IF(VLOOKUP($A4,'Outbreak dataset'!$A:$F,6)&gt;24*2,1,IF(VLOOKUP($A4,'Outbreak dataset'!$A:$F,6)="",1,0))</f>
        <v>0</v>
      </c>
      <c r="D4" s="12">
        <f>IF(VLOOKUP($A4,'Outbreak dataset'!$A:$F,6)&gt;24*3,1,IF(VLOOKUP($A4,'Outbreak dataset'!$A:$F,6)="",1,0))</f>
        <v>0</v>
      </c>
      <c r="E4" s="12">
        <f>IF(VLOOKUP($A4,'Outbreak dataset'!$A:$F,6)&gt;24*4,1,IF(VLOOKUP($A4,'Outbreak dataset'!$A:$F,6)="",1,0))</f>
        <v>0</v>
      </c>
      <c r="F4" s="12">
        <f>IF(VLOOKUP($A4,'Outbreak dataset'!$A:$F,6)&gt;24*5,1,IF(VLOOKUP($A4,'Outbreak dataset'!$A:$F,6)="",1,0))</f>
        <v>0</v>
      </c>
      <c r="G4" s="12">
        <f>IF(VLOOKUP($A4,'Outbreak dataset'!$A:$L,12)&gt;24*(1-1), IF(VLOOKUP($A4,'Outbreak dataset'!$A:$L,6)&lt;24*(1),1,0),  IF(VLOOKUP($A4,'Outbreak dataset'!$A:$L,6)="",0,0))</f>
        <v>1</v>
      </c>
      <c r="H4" s="12">
        <f>IF(VLOOKUP($A4,'Outbreak dataset'!$A:$L,12)&gt;24*(2-1), IF(VLOOKUP($A4,'Outbreak dataset'!$A:$L,6)&lt;24*(2),1,0),  IF(VLOOKUP($A4,'Outbreak dataset'!$A:$L,6)="",0,0))</f>
        <v>1</v>
      </c>
      <c r="I4" s="12">
        <f>IF(VLOOKUP($A4,'Outbreak dataset'!$A:$L,12)&gt;24*(3-1), IF(VLOOKUP($A4,'Outbreak dataset'!$A:$L,6)&lt;24*(3),1,0),  IF(VLOOKUP($A4,'Outbreak dataset'!$A:$L,6)="",0,0))</f>
        <v>1</v>
      </c>
      <c r="J4" s="12">
        <f>IF(VLOOKUP($A4,'Outbreak dataset'!$A:$L,12)&gt;24*(4-1), IF(VLOOKUP($A4,'Outbreak dataset'!$A:$L,6)&lt;24*(4),1,0),  IF(VLOOKUP($A4,'Outbreak dataset'!$A:$L,6)="",0,0))</f>
        <v>0</v>
      </c>
      <c r="K4" s="12">
        <f>IF(VLOOKUP($A4,'Outbreak dataset'!$A:$L,12)&gt;24*(5-1), IF(VLOOKUP($A4,'Outbreak dataset'!$A:$L,6)&lt;24*(5),1,0),  IF(VLOOKUP($A4,'Outbreak dataset'!$A:$L,6)="",0,0))</f>
        <v>0</v>
      </c>
      <c r="L4" s="59">
        <f>IF(VLOOKUP($A4,'Outbreak dataset'!$A:$L,12)&lt;24*(1-1), IF(VLOOKUP($A4,'Outbreak dataset'!$A:$L,6)="",0,1),0)</f>
        <v>0</v>
      </c>
      <c r="M4" s="59">
        <f>IF(VLOOKUP($A4,'Outbreak dataset'!$A:$L,12)&lt;24*(2-1), IF(VLOOKUP($A4,'Outbreak dataset'!$A:$L,6)="",0,1),0)</f>
        <v>0</v>
      </c>
      <c r="N4" s="59">
        <f>IF(VLOOKUP($A4,'Outbreak dataset'!$A:$L,12)&lt;24*(3-1), IF(VLOOKUP($A4,'Outbreak dataset'!$A:$L,6)="",0,1),0)</f>
        <v>0</v>
      </c>
      <c r="O4" s="59">
        <f>IF(VLOOKUP($A4,'Outbreak dataset'!$A:$L,12)&lt;24*(4-1), IF(VLOOKUP($A4,'Outbreak dataset'!$A:$L,6)="",0,1),0)</f>
        <v>1</v>
      </c>
      <c r="P4" s="59">
        <f>IF(VLOOKUP($A4,'Outbreak dataset'!$A:$L,12)&lt;24*(5-1), IF(VLOOKUP($A4,'Outbreak dataset'!$A:$L,6)="",0,1),0)</f>
        <v>1</v>
      </c>
      <c r="R4" s="15"/>
      <c r="S4" s="15"/>
    </row>
    <row r="5" spans="1:23">
      <c r="A5" s="128">
        <f>IF(ISERROR(MATCH(A4+1,'Outbreak dataset'!A:A,0)),"",A4+1)</f>
        <v>3</v>
      </c>
      <c r="B5" s="12">
        <f>IF(VLOOKUP($A5,'Outbreak dataset'!$A:$F,6)&gt;24*1,1,IF(VLOOKUP($A5,'Outbreak dataset'!$A:$F,6)="",1,0))</f>
        <v>0</v>
      </c>
      <c r="C5" s="12">
        <f>IF(VLOOKUP($A5,'Outbreak dataset'!$A:$F,6)&gt;24*2,1,IF(VLOOKUP($A5,'Outbreak dataset'!$A:$F,6)="",1,0))</f>
        <v>0</v>
      </c>
      <c r="D5" s="12">
        <f>IF(VLOOKUP($A5,'Outbreak dataset'!$A:$F,6)&gt;24*3,1,IF(VLOOKUP($A5,'Outbreak dataset'!$A:$F,6)="",1,0))</f>
        <v>0</v>
      </c>
      <c r="E5" s="12">
        <f>IF(VLOOKUP($A5,'Outbreak dataset'!$A:$F,6)&gt;24*4,1,IF(VLOOKUP($A5,'Outbreak dataset'!$A:$F,6)="",1,0))</f>
        <v>0</v>
      </c>
      <c r="F5" s="12">
        <f>IF(VLOOKUP($A5,'Outbreak dataset'!$A:$F,6)&gt;24*5,1,IF(VLOOKUP($A5,'Outbreak dataset'!$A:$F,6)="",1,0))</f>
        <v>0</v>
      </c>
      <c r="G5" s="12">
        <f>IF(VLOOKUP($A5,'Outbreak dataset'!$A:$L,12)&gt;24*(1-1), IF(VLOOKUP($A5,'Outbreak dataset'!$A:$L,6)&lt;24*(1),1,0),  IF(VLOOKUP($A5,'Outbreak dataset'!$A:$L,6)="",0,0))</f>
        <v>1</v>
      </c>
      <c r="H5" s="12">
        <f>IF(VLOOKUP($A5,'Outbreak dataset'!$A:$L,12)&gt;24*(2-1), IF(VLOOKUP($A5,'Outbreak dataset'!$A:$L,6)&lt;24*(2),1,0),  IF(VLOOKUP($A5,'Outbreak dataset'!$A:$L,6)="",0,0))</f>
        <v>1</v>
      </c>
      <c r="I5" s="12">
        <f>IF(VLOOKUP($A5,'Outbreak dataset'!$A:$L,12)&gt;24*(3-1), IF(VLOOKUP($A5,'Outbreak dataset'!$A:$L,6)&lt;24*(3),1,0),  IF(VLOOKUP($A5,'Outbreak dataset'!$A:$L,6)="",0,0))</f>
        <v>1</v>
      </c>
      <c r="J5" s="12">
        <f>IF(VLOOKUP($A5,'Outbreak dataset'!$A:$L,12)&gt;24*(4-1), IF(VLOOKUP($A5,'Outbreak dataset'!$A:$L,6)&lt;24*(4),1,0),  IF(VLOOKUP($A5,'Outbreak dataset'!$A:$L,6)="",0,0))</f>
        <v>1</v>
      </c>
      <c r="K5" s="12">
        <f>IF(VLOOKUP($A5,'Outbreak dataset'!$A:$L,12)&gt;24*(5-1), IF(VLOOKUP($A5,'Outbreak dataset'!$A:$L,6)&lt;24*(5),1,0),  IF(VLOOKUP($A5,'Outbreak dataset'!$A:$L,6)="",0,0))</f>
        <v>0</v>
      </c>
      <c r="L5" s="59">
        <f>IF(VLOOKUP($A5,'Outbreak dataset'!$A:$L,12)&lt;24*(1-1), IF(VLOOKUP($A5,'Outbreak dataset'!$A:$L,6)="",0,1),0)</f>
        <v>0</v>
      </c>
      <c r="M5" s="59">
        <f>IF(VLOOKUP($A5,'Outbreak dataset'!$A:$L,12)&lt;24*(2-1), IF(VLOOKUP($A5,'Outbreak dataset'!$A:$L,6)="",0,1),0)</f>
        <v>0</v>
      </c>
      <c r="N5" s="59">
        <f>IF(VLOOKUP($A5,'Outbreak dataset'!$A:$L,12)&lt;24*(3-1), IF(VLOOKUP($A5,'Outbreak dataset'!$A:$L,6)="",0,1),0)</f>
        <v>0</v>
      </c>
      <c r="O5" s="59">
        <f>IF(VLOOKUP($A5,'Outbreak dataset'!$A:$L,12)&lt;24*(4-1), IF(VLOOKUP($A5,'Outbreak dataset'!$A:$L,6)="",0,1),0)</f>
        <v>0</v>
      </c>
      <c r="P5" s="59">
        <f>IF(VLOOKUP($A5,'Outbreak dataset'!$A:$L,12)&lt;24*(5-1), IF(VLOOKUP($A5,'Outbreak dataset'!$A:$L,6)="",0,1),0)</f>
        <v>1</v>
      </c>
      <c r="R5" s="129"/>
      <c r="S5" s="130" t="s">
        <v>42</v>
      </c>
      <c r="T5" s="130" t="s">
        <v>43</v>
      </c>
      <c r="U5" s="130" t="s">
        <v>44</v>
      </c>
      <c r="V5" s="130" t="s">
        <v>47</v>
      </c>
      <c r="W5" s="131" t="s">
        <v>46</v>
      </c>
    </row>
    <row r="6" spans="1:23">
      <c r="A6" s="128">
        <f>IF(ISERROR(MATCH(A5+1,'Outbreak dataset'!A:A,0)),"",A5+1)</f>
        <v>4</v>
      </c>
      <c r="B6" s="12">
        <f>IF(VLOOKUP($A6,'Outbreak dataset'!$A:$F,6)&gt;24*1,1,IF(VLOOKUP($A6,'Outbreak dataset'!$A:$F,6)="",1,0))</f>
        <v>0</v>
      </c>
      <c r="C6" s="12">
        <f>IF(VLOOKUP($A6,'Outbreak dataset'!$A:$F,6)&gt;24*2,1,IF(VLOOKUP($A6,'Outbreak dataset'!$A:$F,6)="",1,0))</f>
        <v>0</v>
      </c>
      <c r="D6" s="12">
        <f>IF(VLOOKUP($A6,'Outbreak dataset'!$A:$F,6)&gt;24*3,1,IF(VLOOKUP($A6,'Outbreak dataset'!$A:$F,6)="",1,0))</f>
        <v>0</v>
      </c>
      <c r="E6" s="12">
        <f>IF(VLOOKUP($A6,'Outbreak dataset'!$A:$F,6)&gt;24*4,1,IF(VLOOKUP($A6,'Outbreak dataset'!$A:$F,6)="",1,0))</f>
        <v>0</v>
      </c>
      <c r="F6" s="12">
        <f>IF(VLOOKUP($A6,'Outbreak dataset'!$A:$F,6)&gt;24*5,1,IF(VLOOKUP($A6,'Outbreak dataset'!$A:$F,6)="",1,0))</f>
        <v>0</v>
      </c>
      <c r="G6" s="12">
        <f>IF(VLOOKUP($A6,'Outbreak dataset'!$A:$L,12)&gt;24*(1-1), IF(VLOOKUP($A6,'Outbreak dataset'!$A:$L,6)&lt;24*(1),1,0),  IF(VLOOKUP($A6,'Outbreak dataset'!$A:$L,6)="",0,0))</f>
        <v>1</v>
      </c>
      <c r="H6" s="12">
        <f>IF(VLOOKUP($A6,'Outbreak dataset'!$A:$L,12)&gt;24*(2-1), IF(VLOOKUP($A6,'Outbreak dataset'!$A:$L,6)&lt;24*(2),1,0),  IF(VLOOKUP($A6,'Outbreak dataset'!$A:$L,6)="",0,0))</f>
        <v>1</v>
      </c>
      <c r="I6" s="12">
        <f>IF(VLOOKUP($A6,'Outbreak dataset'!$A:$L,12)&gt;24*(3-1), IF(VLOOKUP($A6,'Outbreak dataset'!$A:$L,6)&lt;24*(3),1,0),  IF(VLOOKUP($A6,'Outbreak dataset'!$A:$L,6)="",0,0))</f>
        <v>1</v>
      </c>
      <c r="J6" s="12">
        <f>IF(VLOOKUP($A6,'Outbreak dataset'!$A:$L,12)&gt;24*(4-1), IF(VLOOKUP($A6,'Outbreak dataset'!$A:$L,6)&lt;24*(4),1,0),  IF(VLOOKUP($A6,'Outbreak dataset'!$A:$L,6)="",0,0))</f>
        <v>0</v>
      </c>
      <c r="K6" s="12">
        <f>IF(VLOOKUP($A6,'Outbreak dataset'!$A:$L,12)&gt;24*(5-1), IF(VLOOKUP($A6,'Outbreak dataset'!$A:$L,6)&lt;24*(5),1,0),  IF(VLOOKUP($A6,'Outbreak dataset'!$A:$L,6)="",0,0))</f>
        <v>0</v>
      </c>
      <c r="L6" s="59">
        <f>IF(VLOOKUP($A6,'Outbreak dataset'!$A:$L,12)&lt;24*(1-1), IF(VLOOKUP($A6,'Outbreak dataset'!$A:$L,6)="",0,1),0)</f>
        <v>0</v>
      </c>
      <c r="M6" s="59">
        <f>IF(VLOOKUP($A6,'Outbreak dataset'!$A:$L,12)&lt;24*(2-1), IF(VLOOKUP($A6,'Outbreak dataset'!$A:$L,6)="",0,1),0)</f>
        <v>0</v>
      </c>
      <c r="N6" s="59">
        <f>IF(VLOOKUP($A6,'Outbreak dataset'!$A:$L,12)&lt;24*(3-1), IF(VLOOKUP($A6,'Outbreak dataset'!$A:$L,6)="",0,1),0)</f>
        <v>0</v>
      </c>
      <c r="O6" s="59">
        <f>IF(VLOOKUP($A6,'Outbreak dataset'!$A:$L,12)&lt;24*(4-1), IF(VLOOKUP($A6,'Outbreak dataset'!$A:$L,6)="",0,1),0)</f>
        <v>1</v>
      </c>
      <c r="P6" s="59">
        <f>IF(VLOOKUP($A6,'Outbreak dataset'!$A:$L,12)&lt;24*(5-1), IF(VLOOKUP($A6,'Outbreak dataset'!$A:$L,6)="",0,1),0)</f>
        <v>1</v>
      </c>
      <c r="R6" s="132" t="s">
        <v>39</v>
      </c>
      <c r="S6" s="16">
        <f>SUM(B:B)</f>
        <v>72</v>
      </c>
      <c r="T6" s="16">
        <f t="shared" ref="T6:W6" si="0">SUM(C:C)</f>
        <v>70</v>
      </c>
      <c r="U6" s="16">
        <f t="shared" si="0"/>
        <v>66</v>
      </c>
      <c r="V6" s="16">
        <f t="shared" si="0"/>
        <v>40</v>
      </c>
      <c r="W6" s="133">
        <f t="shared" si="0"/>
        <v>33</v>
      </c>
    </row>
    <row r="7" spans="1:23">
      <c r="A7" s="128">
        <f>IF(ISERROR(MATCH(A6+1,'Outbreak dataset'!A:A,0)),"",A6+1)</f>
        <v>5</v>
      </c>
      <c r="B7" s="12">
        <f>IF(VLOOKUP($A7,'Outbreak dataset'!$A:$F,6)&gt;24*1,1,IF(VLOOKUP($A7,'Outbreak dataset'!$A:$F,6)="",1,0))</f>
        <v>1</v>
      </c>
      <c r="C7" s="12">
        <f>IF(VLOOKUP($A7,'Outbreak dataset'!$A:$F,6)&gt;24*2,1,IF(VLOOKUP($A7,'Outbreak dataset'!$A:$F,6)="",1,0))</f>
        <v>0</v>
      </c>
      <c r="D7" s="12">
        <f>IF(VLOOKUP($A7,'Outbreak dataset'!$A:$F,6)&gt;24*3,1,IF(VLOOKUP($A7,'Outbreak dataset'!$A:$F,6)="",1,0))</f>
        <v>0</v>
      </c>
      <c r="E7" s="12">
        <f>IF(VLOOKUP($A7,'Outbreak dataset'!$A:$F,6)&gt;24*4,1,IF(VLOOKUP($A7,'Outbreak dataset'!$A:$F,6)="",1,0))</f>
        <v>0</v>
      </c>
      <c r="F7" s="12">
        <f>IF(VLOOKUP($A7,'Outbreak dataset'!$A:$F,6)&gt;24*5,1,IF(VLOOKUP($A7,'Outbreak dataset'!$A:$F,6)="",1,0))</f>
        <v>0</v>
      </c>
      <c r="G7" s="12">
        <f>IF(VLOOKUP($A7,'Outbreak dataset'!$A:$L,12)&gt;24*(1-1), IF(VLOOKUP($A7,'Outbreak dataset'!$A:$L,6)&lt;24*(1),1,0),  IF(VLOOKUP($A7,'Outbreak dataset'!$A:$L,6)="",0,0))</f>
        <v>0</v>
      </c>
      <c r="H7" s="12">
        <f>IF(VLOOKUP($A7,'Outbreak dataset'!$A:$L,12)&gt;24*(2-1), IF(VLOOKUP($A7,'Outbreak dataset'!$A:$L,6)&lt;24*(2),1,0),  IF(VLOOKUP($A7,'Outbreak dataset'!$A:$L,6)="",0,0))</f>
        <v>1</v>
      </c>
      <c r="I7" s="12">
        <f>IF(VLOOKUP($A7,'Outbreak dataset'!$A:$L,12)&gt;24*(3-1), IF(VLOOKUP($A7,'Outbreak dataset'!$A:$L,6)&lt;24*(3),1,0),  IF(VLOOKUP($A7,'Outbreak dataset'!$A:$L,6)="",0,0))</f>
        <v>1</v>
      </c>
      <c r="J7" s="12">
        <f>IF(VLOOKUP($A7,'Outbreak dataset'!$A:$L,12)&gt;24*(4-1), IF(VLOOKUP($A7,'Outbreak dataset'!$A:$L,6)&lt;24*(4),1,0),  IF(VLOOKUP($A7,'Outbreak dataset'!$A:$L,6)="",0,0))</f>
        <v>1</v>
      </c>
      <c r="K7" s="12">
        <f>IF(VLOOKUP($A7,'Outbreak dataset'!$A:$L,12)&gt;24*(5-1), IF(VLOOKUP($A7,'Outbreak dataset'!$A:$L,6)&lt;24*(5),1,0),  IF(VLOOKUP($A7,'Outbreak dataset'!$A:$L,6)="",0,0))</f>
        <v>1</v>
      </c>
      <c r="L7" s="59">
        <f>IF(VLOOKUP($A7,'Outbreak dataset'!$A:$L,12)&lt;24*(1-1), IF(VLOOKUP($A7,'Outbreak dataset'!$A:$L,6)="",0,1),0)</f>
        <v>0</v>
      </c>
      <c r="M7" s="59">
        <f>IF(VLOOKUP($A7,'Outbreak dataset'!$A:$L,12)&lt;24*(2-1), IF(VLOOKUP($A7,'Outbreak dataset'!$A:$L,6)="",0,1),0)</f>
        <v>0</v>
      </c>
      <c r="N7" s="59">
        <f>IF(VLOOKUP($A7,'Outbreak dataset'!$A:$L,12)&lt;24*(3-1), IF(VLOOKUP($A7,'Outbreak dataset'!$A:$L,6)="",0,1),0)</f>
        <v>0</v>
      </c>
      <c r="O7" s="59">
        <f>IF(VLOOKUP($A7,'Outbreak dataset'!$A:$L,12)&lt;24*(4-1), IF(VLOOKUP($A7,'Outbreak dataset'!$A:$L,6)="",0,1),0)</f>
        <v>0</v>
      </c>
      <c r="P7" s="59">
        <f>IF(VLOOKUP($A7,'Outbreak dataset'!$A:$L,12)&lt;24*(5-1), IF(VLOOKUP($A7,'Outbreak dataset'!$A:$L,6)="",0,1),0)</f>
        <v>0</v>
      </c>
      <c r="R7" s="132" t="s">
        <v>48</v>
      </c>
      <c r="S7" s="16">
        <f>SUM(G:G)</f>
        <v>4</v>
      </c>
      <c r="T7" s="16">
        <f t="shared" ref="T7:W7" si="1">SUM(H:H)</f>
        <v>6</v>
      </c>
      <c r="U7" s="16">
        <f t="shared" si="1"/>
        <v>9</v>
      </c>
      <c r="V7" s="16">
        <f t="shared" si="1"/>
        <v>33</v>
      </c>
      <c r="W7" s="133">
        <f t="shared" si="1"/>
        <v>25</v>
      </c>
    </row>
    <row r="8" spans="1:23" ht="16.5" thickBot="1">
      <c r="A8" s="128">
        <f>IF(ISERROR(MATCH(A7+1,'Outbreak dataset'!A:A,0)),"",A7+1)</f>
        <v>6</v>
      </c>
      <c r="B8" s="12">
        <f>IF(VLOOKUP($A8,'Outbreak dataset'!$A:$F,6)&gt;24*1,1,IF(VLOOKUP($A8,'Outbreak dataset'!$A:$F,6)="",1,0))</f>
        <v>1</v>
      </c>
      <c r="C8" s="12">
        <f>IF(VLOOKUP($A8,'Outbreak dataset'!$A:$F,6)&gt;24*2,1,IF(VLOOKUP($A8,'Outbreak dataset'!$A:$F,6)="",1,0))</f>
        <v>0</v>
      </c>
      <c r="D8" s="12">
        <f>IF(VLOOKUP($A8,'Outbreak dataset'!$A:$F,6)&gt;24*3,1,IF(VLOOKUP($A8,'Outbreak dataset'!$A:$F,6)="",1,0))</f>
        <v>0</v>
      </c>
      <c r="E8" s="12">
        <f>IF(VLOOKUP($A8,'Outbreak dataset'!$A:$F,6)&gt;24*4,1,IF(VLOOKUP($A8,'Outbreak dataset'!$A:$F,6)="",1,0))</f>
        <v>0</v>
      </c>
      <c r="F8" s="12">
        <f>IF(VLOOKUP($A8,'Outbreak dataset'!$A:$F,6)&gt;24*5,1,IF(VLOOKUP($A8,'Outbreak dataset'!$A:$F,6)="",1,0))</f>
        <v>0</v>
      </c>
      <c r="G8" s="12">
        <f>IF(VLOOKUP($A8,'Outbreak dataset'!$A:$L,12)&gt;24*(1-1), IF(VLOOKUP($A8,'Outbreak dataset'!$A:$L,6)&lt;24*(1),1,0),  IF(VLOOKUP($A8,'Outbreak dataset'!$A:$L,6)="",0,0))</f>
        <v>0</v>
      </c>
      <c r="H8" s="12">
        <f>IF(VLOOKUP($A8,'Outbreak dataset'!$A:$L,12)&gt;24*(2-1), IF(VLOOKUP($A8,'Outbreak dataset'!$A:$L,6)&lt;24*(2),1,0),  IF(VLOOKUP($A8,'Outbreak dataset'!$A:$L,6)="",0,0))</f>
        <v>1</v>
      </c>
      <c r="I8" s="12">
        <f>IF(VLOOKUP($A8,'Outbreak dataset'!$A:$L,12)&gt;24*(3-1), IF(VLOOKUP($A8,'Outbreak dataset'!$A:$L,6)&lt;24*(3),1,0),  IF(VLOOKUP($A8,'Outbreak dataset'!$A:$L,6)="",0,0))</f>
        <v>1</v>
      </c>
      <c r="J8" s="12">
        <f>IF(VLOOKUP($A8,'Outbreak dataset'!$A:$L,12)&gt;24*(4-1), IF(VLOOKUP($A8,'Outbreak dataset'!$A:$L,6)&lt;24*(4),1,0),  IF(VLOOKUP($A8,'Outbreak dataset'!$A:$L,6)="",0,0))</f>
        <v>1</v>
      </c>
      <c r="K8" s="12">
        <f>IF(VLOOKUP($A8,'Outbreak dataset'!$A:$L,12)&gt;24*(5-1), IF(VLOOKUP($A8,'Outbreak dataset'!$A:$L,6)&lt;24*(5),1,0),  IF(VLOOKUP($A8,'Outbreak dataset'!$A:$L,6)="",0,0))</f>
        <v>0</v>
      </c>
      <c r="L8" s="59">
        <f>IF(VLOOKUP($A8,'Outbreak dataset'!$A:$L,12)&lt;24*(1-1), IF(VLOOKUP($A8,'Outbreak dataset'!$A:$L,6)="",0,1),0)</f>
        <v>0</v>
      </c>
      <c r="M8" s="59">
        <f>IF(VLOOKUP($A8,'Outbreak dataset'!$A:$L,12)&lt;24*(2-1), IF(VLOOKUP($A8,'Outbreak dataset'!$A:$L,6)="",0,1),0)</f>
        <v>0</v>
      </c>
      <c r="N8" s="59">
        <f>IF(VLOOKUP($A8,'Outbreak dataset'!$A:$L,12)&lt;24*(3-1), IF(VLOOKUP($A8,'Outbreak dataset'!$A:$L,6)="",0,1),0)</f>
        <v>0</v>
      </c>
      <c r="O8" s="59">
        <f>IF(VLOOKUP($A8,'Outbreak dataset'!$A:$L,12)&lt;24*(4-1), IF(VLOOKUP($A8,'Outbreak dataset'!$A:$L,6)="",0,1),0)</f>
        <v>0</v>
      </c>
      <c r="P8" s="59">
        <f>IF(VLOOKUP($A8,'Outbreak dataset'!$A:$L,12)&lt;24*(5-1), IF(VLOOKUP($A8,'Outbreak dataset'!$A:$L,6)="",0,1),0)</f>
        <v>1</v>
      </c>
      <c r="R8" s="134" t="s">
        <v>41</v>
      </c>
      <c r="S8" s="135">
        <f>SUM(L:L)</f>
        <v>0</v>
      </c>
      <c r="T8" s="135">
        <f t="shared" ref="T8:W8" si="2">SUM(M:M)</f>
        <v>0</v>
      </c>
      <c r="U8" s="135">
        <f t="shared" si="2"/>
        <v>1</v>
      </c>
      <c r="V8" s="135">
        <f t="shared" si="2"/>
        <v>3</v>
      </c>
      <c r="W8" s="136">
        <f t="shared" si="2"/>
        <v>18</v>
      </c>
    </row>
    <row r="9" spans="1:23">
      <c r="A9" s="128">
        <f>IF(ISERROR(MATCH(A8+1,'Outbreak dataset'!A:A,0)),"",A8+1)</f>
        <v>7</v>
      </c>
      <c r="B9" s="12">
        <f>IF(VLOOKUP($A9,'Outbreak dataset'!$A:$F,6)&gt;24*1,1,IF(VLOOKUP($A9,'Outbreak dataset'!$A:$F,6)="",1,0))</f>
        <v>1</v>
      </c>
      <c r="C9" s="12">
        <f>IF(VLOOKUP($A9,'Outbreak dataset'!$A:$F,6)&gt;24*2,1,IF(VLOOKUP($A9,'Outbreak dataset'!$A:$F,6)="",1,0))</f>
        <v>1</v>
      </c>
      <c r="D9" s="12">
        <f>IF(VLOOKUP($A9,'Outbreak dataset'!$A:$F,6)&gt;24*3,1,IF(VLOOKUP($A9,'Outbreak dataset'!$A:$F,6)="",1,0))</f>
        <v>0</v>
      </c>
      <c r="E9" s="12">
        <f>IF(VLOOKUP($A9,'Outbreak dataset'!$A:$F,6)&gt;24*4,1,IF(VLOOKUP($A9,'Outbreak dataset'!$A:$F,6)="",1,0))</f>
        <v>0</v>
      </c>
      <c r="F9" s="12">
        <f>IF(VLOOKUP($A9,'Outbreak dataset'!$A:$F,6)&gt;24*5,1,IF(VLOOKUP($A9,'Outbreak dataset'!$A:$F,6)="",1,0))</f>
        <v>0</v>
      </c>
      <c r="G9" s="12">
        <f>IF(VLOOKUP($A9,'Outbreak dataset'!$A:$L,12)&gt;24*(1-1), IF(VLOOKUP($A9,'Outbreak dataset'!$A:$L,6)&lt;24*(1),1,0),  IF(VLOOKUP($A9,'Outbreak dataset'!$A:$L,6)="",0,0))</f>
        <v>0</v>
      </c>
      <c r="H9" s="12">
        <f>IF(VLOOKUP($A9,'Outbreak dataset'!$A:$L,12)&gt;24*(2-1), IF(VLOOKUP($A9,'Outbreak dataset'!$A:$L,6)&lt;24*(2),1,0),  IF(VLOOKUP($A9,'Outbreak dataset'!$A:$L,6)="",0,0))</f>
        <v>0</v>
      </c>
      <c r="I9" s="12">
        <f>IF(VLOOKUP($A9,'Outbreak dataset'!$A:$L,12)&gt;24*(3-1), IF(VLOOKUP($A9,'Outbreak dataset'!$A:$L,6)&lt;24*(3),1,0),  IF(VLOOKUP($A9,'Outbreak dataset'!$A:$L,6)="",0,0))</f>
        <v>1</v>
      </c>
      <c r="J9" s="12">
        <f>IF(VLOOKUP($A9,'Outbreak dataset'!$A:$L,12)&gt;24*(4-1), IF(VLOOKUP($A9,'Outbreak dataset'!$A:$L,6)&lt;24*(4),1,0),  IF(VLOOKUP($A9,'Outbreak dataset'!$A:$L,6)="",0,0))</f>
        <v>1</v>
      </c>
      <c r="K9" s="12">
        <f>IF(VLOOKUP($A9,'Outbreak dataset'!$A:$L,12)&gt;24*(5-1), IF(VLOOKUP($A9,'Outbreak dataset'!$A:$L,6)&lt;24*(5),1,0),  IF(VLOOKUP($A9,'Outbreak dataset'!$A:$L,6)="",0,0))</f>
        <v>0</v>
      </c>
      <c r="L9" s="59">
        <f>IF(VLOOKUP($A9,'Outbreak dataset'!$A:$L,12)&lt;24*(1-1), IF(VLOOKUP($A9,'Outbreak dataset'!$A:$L,6)="",0,1),0)</f>
        <v>0</v>
      </c>
      <c r="M9" s="59">
        <f>IF(VLOOKUP($A9,'Outbreak dataset'!$A:$L,12)&lt;24*(2-1), IF(VLOOKUP($A9,'Outbreak dataset'!$A:$L,6)="",0,1),0)</f>
        <v>0</v>
      </c>
      <c r="N9" s="59">
        <f>IF(VLOOKUP($A9,'Outbreak dataset'!$A:$L,12)&lt;24*(3-1), IF(VLOOKUP($A9,'Outbreak dataset'!$A:$L,6)="",0,1),0)</f>
        <v>0</v>
      </c>
      <c r="O9" s="59">
        <f>IF(VLOOKUP($A9,'Outbreak dataset'!$A:$L,12)&lt;24*(4-1), IF(VLOOKUP($A9,'Outbreak dataset'!$A:$L,6)="",0,1),0)</f>
        <v>0</v>
      </c>
      <c r="P9" s="59">
        <f>IF(VLOOKUP($A9,'Outbreak dataset'!$A:$L,12)&lt;24*(5-1), IF(VLOOKUP($A9,'Outbreak dataset'!$A:$L,6)="",0,1),0)</f>
        <v>1</v>
      </c>
    </row>
    <row r="10" spans="1:23">
      <c r="A10" s="128">
        <f>IF(ISERROR(MATCH(A9+1,'Outbreak dataset'!A:A,0)),"",A9+1)</f>
        <v>8</v>
      </c>
      <c r="B10" s="12">
        <f>IF(VLOOKUP($A10,'Outbreak dataset'!$A:$F,6)&gt;24*1,1,IF(VLOOKUP($A10,'Outbreak dataset'!$A:$F,6)="",1,0))</f>
        <v>1</v>
      </c>
      <c r="C10" s="12">
        <f>IF(VLOOKUP($A10,'Outbreak dataset'!$A:$F,6)&gt;24*2,1,IF(VLOOKUP($A10,'Outbreak dataset'!$A:$F,6)="",1,0))</f>
        <v>1</v>
      </c>
      <c r="D10" s="12">
        <f>IF(VLOOKUP($A10,'Outbreak dataset'!$A:$F,6)&gt;24*3,1,IF(VLOOKUP($A10,'Outbreak dataset'!$A:$F,6)="",1,0))</f>
        <v>0</v>
      </c>
      <c r="E10" s="12">
        <f>IF(VLOOKUP($A10,'Outbreak dataset'!$A:$F,6)&gt;24*4,1,IF(VLOOKUP($A10,'Outbreak dataset'!$A:$F,6)="",1,0))</f>
        <v>0</v>
      </c>
      <c r="F10" s="12">
        <f>IF(VLOOKUP($A10,'Outbreak dataset'!$A:$F,6)&gt;24*5,1,IF(VLOOKUP($A10,'Outbreak dataset'!$A:$F,6)="",1,0))</f>
        <v>0</v>
      </c>
      <c r="G10" s="12">
        <f>IF(VLOOKUP($A10,'Outbreak dataset'!$A:$L,12)&gt;24*(1-1), IF(VLOOKUP($A10,'Outbreak dataset'!$A:$L,6)&lt;24*(1),1,0),  IF(VLOOKUP($A10,'Outbreak dataset'!$A:$L,6)="",0,0))</f>
        <v>0</v>
      </c>
      <c r="H10" s="12">
        <f>IF(VLOOKUP($A10,'Outbreak dataset'!$A:$L,12)&gt;24*(2-1), IF(VLOOKUP($A10,'Outbreak dataset'!$A:$L,6)&lt;24*(2),1,0),  IF(VLOOKUP($A10,'Outbreak dataset'!$A:$L,6)="",0,0))</f>
        <v>0</v>
      </c>
      <c r="I10" s="12">
        <f>IF(VLOOKUP($A10,'Outbreak dataset'!$A:$L,12)&gt;24*(3-1), IF(VLOOKUP($A10,'Outbreak dataset'!$A:$L,6)&lt;24*(3),1,0),  IF(VLOOKUP($A10,'Outbreak dataset'!$A:$L,6)="",0,0))</f>
        <v>1</v>
      </c>
      <c r="J10" s="12">
        <f>IF(VLOOKUP($A10,'Outbreak dataset'!$A:$L,12)&gt;24*(4-1), IF(VLOOKUP($A10,'Outbreak dataset'!$A:$L,6)&lt;24*(4),1,0),  IF(VLOOKUP($A10,'Outbreak dataset'!$A:$L,6)="",0,0))</f>
        <v>1</v>
      </c>
      <c r="K10" s="12">
        <f>IF(VLOOKUP($A10,'Outbreak dataset'!$A:$L,12)&gt;24*(5-1), IF(VLOOKUP($A10,'Outbreak dataset'!$A:$L,6)&lt;24*(5),1,0),  IF(VLOOKUP($A10,'Outbreak dataset'!$A:$L,6)="",0,0))</f>
        <v>1</v>
      </c>
      <c r="L10" s="59">
        <f>IF(VLOOKUP($A10,'Outbreak dataset'!$A:$L,12)&lt;24*(1-1), IF(VLOOKUP($A10,'Outbreak dataset'!$A:$L,6)="",0,1),0)</f>
        <v>0</v>
      </c>
      <c r="M10" s="59">
        <f>IF(VLOOKUP($A10,'Outbreak dataset'!$A:$L,12)&lt;24*(2-1), IF(VLOOKUP($A10,'Outbreak dataset'!$A:$L,6)="",0,1),0)</f>
        <v>0</v>
      </c>
      <c r="N10" s="59">
        <f>IF(VLOOKUP($A10,'Outbreak dataset'!$A:$L,12)&lt;24*(3-1), IF(VLOOKUP($A10,'Outbreak dataset'!$A:$L,6)="",0,1),0)</f>
        <v>0</v>
      </c>
      <c r="O10" s="59">
        <f>IF(VLOOKUP($A10,'Outbreak dataset'!$A:$L,12)&lt;24*(4-1), IF(VLOOKUP($A10,'Outbreak dataset'!$A:$L,6)="",0,1),0)</f>
        <v>0</v>
      </c>
      <c r="P10" s="59">
        <f>IF(VLOOKUP($A10,'Outbreak dataset'!$A:$L,12)&lt;24*(5-1), IF(VLOOKUP($A10,'Outbreak dataset'!$A:$L,6)="",0,1),0)</f>
        <v>0</v>
      </c>
    </row>
    <row r="11" spans="1:23">
      <c r="A11" s="128">
        <f>IF(ISERROR(MATCH(A10+1,'Outbreak dataset'!A:A,0)),"",A10+1)</f>
        <v>9</v>
      </c>
      <c r="B11" s="12">
        <f>IF(VLOOKUP($A11,'Outbreak dataset'!$A:$F,6)&gt;24*1,1,IF(VLOOKUP($A11,'Outbreak dataset'!$A:$F,6)="",1,0))</f>
        <v>1</v>
      </c>
      <c r="C11" s="12">
        <f>IF(VLOOKUP($A11,'Outbreak dataset'!$A:$F,6)&gt;24*2,1,IF(VLOOKUP($A11,'Outbreak dataset'!$A:$F,6)="",1,0))</f>
        <v>1</v>
      </c>
      <c r="D11" s="12">
        <f>IF(VLOOKUP($A11,'Outbreak dataset'!$A:$F,6)&gt;24*3,1,IF(VLOOKUP($A11,'Outbreak dataset'!$A:$F,6)="",1,0))</f>
        <v>0</v>
      </c>
      <c r="E11" s="12">
        <f>IF(VLOOKUP($A11,'Outbreak dataset'!$A:$F,6)&gt;24*4,1,IF(VLOOKUP($A11,'Outbreak dataset'!$A:$F,6)="",1,0))</f>
        <v>0</v>
      </c>
      <c r="F11" s="12">
        <f>IF(VLOOKUP($A11,'Outbreak dataset'!$A:$F,6)&gt;24*5,1,IF(VLOOKUP($A11,'Outbreak dataset'!$A:$F,6)="",1,0))</f>
        <v>0</v>
      </c>
      <c r="G11" s="12">
        <f>IF(VLOOKUP($A11,'Outbreak dataset'!$A:$L,12)&gt;24*(1-1), IF(VLOOKUP($A11,'Outbreak dataset'!$A:$L,6)&lt;24*(1),1,0),  IF(VLOOKUP($A11,'Outbreak dataset'!$A:$L,6)="",0,0))</f>
        <v>0</v>
      </c>
      <c r="H11" s="12">
        <f>IF(VLOOKUP($A11,'Outbreak dataset'!$A:$L,12)&gt;24*(2-1), IF(VLOOKUP($A11,'Outbreak dataset'!$A:$L,6)&lt;24*(2),1,0),  IF(VLOOKUP($A11,'Outbreak dataset'!$A:$L,6)="",0,0))</f>
        <v>0</v>
      </c>
      <c r="I11" s="12">
        <f>IF(VLOOKUP($A11,'Outbreak dataset'!$A:$L,12)&gt;24*(3-1), IF(VLOOKUP($A11,'Outbreak dataset'!$A:$L,6)&lt;24*(3),1,0),  IF(VLOOKUP($A11,'Outbreak dataset'!$A:$L,6)="",0,0))</f>
        <v>1</v>
      </c>
      <c r="J11" s="12">
        <f>IF(VLOOKUP($A11,'Outbreak dataset'!$A:$L,12)&gt;24*(4-1), IF(VLOOKUP($A11,'Outbreak dataset'!$A:$L,6)&lt;24*(4),1,0),  IF(VLOOKUP($A11,'Outbreak dataset'!$A:$L,6)="",0,0))</f>
        <v>1</v>
      </c>
      <c r="K11" s="12">
        <f>IF(VLOOKUP($A11,'Outbreak dataset'!$A:$L,12)&gt;24*(5-1), IF(VLOOKUP($A11,'Outbreak dataset'!$A:$L,6)&lt;24*(5),1,0),  IF(VLOOKUP($A11,'Outbreak dataset'!$A:$L,6)="",0,0))</f>
        <v>1</v>
      </c>
      <c r="L11" s="59">
        <f>IF(VLOOKUP($A11,'Outbreak dataset'!$A:$L,12)&lt;24*(1-1), IF(VLOOKUP($A11,'Outbreak dataset'!$A:$L,6)="",0,1),0)</f>
        <v>0</v>
      </c>
      <c r="M11" s="59">
        <f>IF(VLOOKUP($A11,'Outbreak dataset'!$A:$L,12)&lt;24*(2-1), IF(VLOOKUP($A11,'Outbreak dataset'!$A:$L,6)="",0,1),0)</f>
        <v>0</v>
      </c>
      <c r="N11" s="59">
        <f>IF(VLOOKUP($A11,'Outbreak dataset'!$A:$L,12)&lt;24*(3-1), IF(VLOOKUP($A11,'Outbreak dataset'!$A:$L,6)="",0,1),0)</f>
        <v>0</v>
      </c>
      <c r="O11" s="59">
        <f>IF(VLOOKUP($A11,'Outbreak dataset'!$A:$L,12)&lt;24*(4-1), IF(VLOOKUP($A11,'Outbreak dataset'!$A:$L,6)="",0,1),0)</f>
        <v>0</v>
      </c>
      <c r="P11" s="59">
        <f>IF(VLOOKUP($A11,'Outbreak dataset'!$A:$L,12)&lt;24*(5-1), IF(VLOOKUP($A11,'Outbreak dataset'!$A:$L,6)="",0,1),0)</f>
        <v>0</v>
      </c>
    </row>
    <row r="12" spans="1:23">
      <c r="A12" s="128">
        <f>IF(ISERROR(MATCH(A11+1,'Outbreak dataset'!A:A,0)),"",A11+1)</f>
        <v>10</v>
      </c>
      <c r="B12" s="12">
        <f>IF(VLOOKUP($A12,'Outbreak dataset'!$A:$F,6)&gt;24*1,1,IF(VLOOKUP($A12,'Outbreak dataset'!$A:$F,6)="",1,0))</f>
        <v>1</v>
      </c>
      <c r="C12" s="12">
        <f>IF(VLOOKUP($A12,'Outbreak dataset'!$A:$F,6)&gt;24*2,1,IF(VLOOKUP($A12,'Outbreak dataset'!$A:$F,6)="",1,0))</f>
        <v>1</v>
      </c>
      <c r="D12" s="12">
        <f>IF(VLOOKUP($A12,'Outbreak dataset'!$A:$F,6)&gt;24*3,1,IF(VLOOKUP($A12,'Outbreak dataset'!$A:$F,6)="",1,0))</f>
        <v>0</v>
      </c>
      <c r="E12" s="12">
        <f>IF(VLOOKUP($A12,'Outbreak dataset'!$A:$F,6)&gt;24*4,1,IF(VLOOKUP($A12,'Outbreak dataset'!$A:$F,6)="",1,0))</f>
        <v>0</v>
      </c>
      <c r="F12" s="12">
        <f>IF(VLOOKUP($A12,'Outbreak dataset'!$A:$F,6)&gt;24*5,1,IF(VLOOKUP($A12,'Outbreak dataset'!$A:$F,6)="",1,0))</f>
        <v>0</v>
      </c>
      <c r="G12" s="12">
        <f>IF(VLOOKUP($A12,'Outbreak dataset'!$A:$L,12)&gt;24*(1-1), IF(VLOOKUP($A12,'Outbreak dataset'!$A:$L,6)&lt;24*(1),1,0),  IF(VLOOKUP($A12,'Outbreak dataset'!$A:$L,6)="",0,0))</f>
        <v>0</v>
      </c>
      <c r="H12" s="12">
        <f>IF(VLOOKUP($A12,'Outbreak dataset'!$A:$L,12)&gt;24*(2-1), IF(VLOOKUP($A12,'Outbreak dataset'!$A:$L,6)&lt;24*(2),1,0),  IF(VLOOKUP($A12,'Outbreak dataset'!$A:$L,6)="",0,0))</f>
        <v>0</v>
      </c>
      <c r="I12" s="12">
        <f>IF(VLOOKUP($A12,'Outbreak dataset'!$A:$L,12)&gt;24*(3-1), IF(VLOOKUP($A12,'Outbreak dataset'!$A:$L,6)&lt;24*(3),1,0),  IF(VLOOKUP($A12,'Outbreak dataset'!$A:$L,6)="",0,0))</f>
        <v>1</v>
      </c>
      <c r="J12" s="12">
        <f>IF(VLOOKUP($A12,'Outbreak dataset'!$A:$L,12)&gt;24*(4-1), IF(VLOOKUP($A12,'Outbreak dataset'!$A:$L,6)&lt;24*(4),1,0),  IF(VLOOKUP($A12,'Outbreak dataset'!$A:$L,6)="",0,0))</f>
        <v>1</v>
      </c>
      <c r="K12" s="12">
        <f>IF(VLOOKUP($A12,'Outbreak dataset'!$A:$L,12)&gt;24*(5-1), IF(VLOOKUP($A12,'Outbreak dataset'!$A:$L,6)&lt;24*(5),1,0),  IF(VLOOKUP($A12,'Outbreak dataset'!$A:$L,6)="",0,0))</f>
        <v>0</v>
      </c>
      <c r="L12" s="59">
        <f>IF(VLOOKUP($A12,'Outbreak dataset'!$A:$L,12)&lt;24*(1-1), IF(VLOOKUP($A12,'Outbreak dataset'!$A:$L,6)="",0,1),0)</f>
        <v>0</v>
      </c>
      <c r="M12" s="59">
        <f>IF(VLOOKUP($A12,'Outbreak dataset'!$A:$L,12)&lt;24*(2-1), IF(VLOOKUP($A12,'Outbreak dataset'!$A:$L,6)="",0,1),0)</f>
        <v>0</v>
      </c>
      <c r="N12" s="59">
        <f>IF(VLOOKUP($A12,'Outbreak dataset'!$A:$L,12)&lt;24*(3-1), IF(VLOOKUP($A12,'Outbreak dataset'!$A:$L,6)="",0,1),0)</f>
        <v>0</v>
      </c>
      <c r="O12" s="59">
        <f>IF(VLOOKUP($A12,'Outbreak dataset'!$A:$L,12)&lt;24*(4-1), IF(VLOOKUP($A12,'Outbreak dataset'!$A:$L,6)="",0,1),0)</f>
        <v>0</v>
      </c>
      <c r="P12" s="59">
        <f>IF(VLOOKUP($A12,'Outbreak dataset'!$A:$L,12)&lt;24*(5-1), IF(VLOOKUP($A12,'Outbreak dataset'!$A:$L,6)="",0,1),0)</f>
        <v>1</v>
      </c>
    </row>
    <row r="13" spans="1:23">
      <c r="A13" s="128">
        <f>IF(ISERROR(MATCH(A12+1,'Outbreak dataset'!A:A,0)),"",A12+1)</f>
        <v>11</v>
      </c>
      <c r="B13" s="12">
        <f>IF(VLOOKUP($A13,'Outbreak dataset'!$A:$F,6)&gt;24*1,1,IF(VLOOKUP($A13,'Outbreak dataset'!$A:$F,6)="",1,0))</f>
        <v>1</v>
      </c>
      <c r="C13" s="12">
        <f>IF(VLOOKUP($A13,'Outbreak dataset'!$A:$F,6)&gt;24*2,1,IF(VLOOKUP($A13,'Outbreak dataset'!$A:$F,6)="",1,0))</f>
        <v>1</v>
      </c>
      <c r="D13" s="12">
        <f>IF(VLOOKUP($A13,'Outbreak dataset'!$A:$F,6)&gt;24*3,1,IF(VLOOKUP($A13,'Outbreak dataset'!$A:$F,6)="",1,0))</f>
        <v>1</v>
      </c>
      <c r="E13" s="12">
        <f>IF(VLOOKUP($A13,'Outbreak dataset'!$A:$F,6)&gt;24*4,1,IF(VLOOKUP($A13,'Outbreak dataset'!$A:$F,6)="",1,0))</f>
        <v>0</v>
      </c>
      <c r="F13" s="12">
        <f>IF(VLOOKUP($A13,'Outbreak dataset'!$A:$F,6)&gt;24*5,1,IF(VLOOKUP($A13,'Outbreak dataset'!$A:$F,6)="",1,0))</f>
        <v>0</v>
      </c>
      <c r="G13" s="12">
        <f>IF(VLOOKUP($A13,'Outbreak dataset'!$A:$L,12)&gt;24*(1-1), IF(VLOOKUP($A13,'Outbreak dataset'!$A:$L,6)&lt;24*(1),1,0),  IF(VLOOKUP($A13,'Outbreak dataset'!$A:$L,6)="",0,0))</f>
        <v>0</v>
      </c>
      <c r="H13" s="12">
        <f>IF(VLOOKUP($A13,'Outbreak dataset'!$A:$L,12)&gt;24*(2-1), IF(VLOOKUP($A13,'Outbreak dataset'!$A:$L,6)&lt;24*(2),1,0),  IF(VLOOKUP($A13,'Outbreak dataset'!$A:$L,6)="",0,0))</f>
        <v>0</v>
      </c>
      <c r="I13" s="12">
        <f>IF(VLOOKUP($A13,'Outbreak dataset'!$A:$L,12)&gt;24*(3-1), IF(VLOOKUP($A13,'Outbreak dataset'!$A:$L,6)&lt;24*(3),1,0),  IF(VLOOKUP($A13,'Outbreak dataset'!$A:$L,6)="",0,0))</f>
        <v>0</v>
      </c>
      <c r="J13" s="12">
        <f>IF(VLOOKUP($A13,'Outbreak dataset'!$A:$L,12)&gt;24*(4-1), IF(VLOOKUP($A13,'Outbreak dataset'!$A:$L,6)&lt;24*(4),1,0),  IF(VLOOKUP($A13,'Outbreak dataset'!$A:$L,6)="",0,0))</f>
        <v>1</v>
      </c>
      <c r="K13" s="12">
        <f>IF(VLOOKUP($A13,'Outbreak dataset'!$A:$L,12)&gt;24*(5-1), IF(VLOOKUP($A13,'Outbreak dataset'!$A:$L,6)&lt;24*(5),1,0),  IF(VLOOKUP($A13,'Outbreak dataset'!$A:$L,6)="",0,0))</f>
        <v>0</v>
      </c>
      <c r="L13" s="59">
        <f>IF(VLOOKUP($A13,'Outbreak dataset'!$A:$L,12)&lt;24*(1-1), IF(VLOOKUP($A13,'Outbreak dataset'!$A:$L,6)="",0,1),0)</f>
        <v>0</v>
      </c>
      <c r="M13" s="59">
        <f>IF(VLOOKUP($A13,'Outbreak dataset'!$A:$L,12)&lt;24*(2-1), IF(VLOOKUP($A13,'Outbreak dataset'!$A:$L,6)="",0,1),0)</f>
        <v>0</v>
      </c>
      <c r="N13" s="59">
        <f>IF(VLOOKUP($A13,'Outbreak dataset'!$A:$L,12)&lt;24*(3-1), IF(VLOOKUP($A13,'Outbreak dataset'!$A:$L,6)="",0,1),0)</f>
        <v>0</v>
      </c>
      <c r="O13" s="59">
        <f>IF(VLOOKUP($A13,'Outbreak dataset'!$A:$L,12)&lt;24*(4-1), IF(VLOOKUP($A13,'Outbreak dataset'!$A:$L,6)="",0,1),0)</f>
        <v>0</v>
      </c>
      <c r="P13" s="59">
        <f>IF(VLOOKUP($A13,'Outbreak dataset'!$A:$L,12)&lt;24*(5-1), IF(VLOOKUP($A13,'Outbreak dataset'!$A:$L,6)="",0,1),0)</f>
        <v>1</v>
      </c>
    </row>
    <row r="14" spans="1:23">
      <c r="A14" s="128">
        <f>IF(ISERROR(MATCH(A13+1,'Outbreak dataset'!A:A,0)),"",A13+1)</f>
        <v>12</v>
      </c>
      <c r="B14" s="12">
        <f>IF(VLOOKUP($A14,'Outbreak dataset'!$A:$F,6)&gt;24*1,1,IF(VLOOKUP($A14,'Outbreak dataset'!$A:$F,6)="",1,0))</f>
        <v>1</v>
      </c>
      <c r="C14" s="12">
        <f>IF(VLOOKUP($A14,'Outbreak dataset'!$A:$F,6)&gt;24*2,1,IF(VLOOKUP($A14,'Outbreak dataset'!$A:$F,6)="",1,0))</f>
        <v>1</v>
      </c>
      <c r="D14" s="12">
        <f>IF(VLOOKUP($A14,'Outbreak dataset'!$A:$F,6)&gt;24*3,1,IF(VLOOKUP($A14,'Outbreak dataset'!$A:$F,6)="",1,0))</f>
        <v>1</v>
      </c>
      <c r="E14" s="12">
        <f>IF(VLOOKUP($A14,'Outbreak dataset'!$A:$F,6)&gt;24*4,1,IF(VLOOKUP($A14,'Outbreak dataset'!$A:$F,6)="",1,0))</f>
        <v>0</v>
      </c>
      <c r="F14" s="12">
        <f>IF(VLOOKUP($A14,'Outbreak dataset'!$A:$F,6)&gt;24*5,1,IF(VLOOKUP($A14,'Outbreak dataset'!$A:$F,6)="",1,0))</f>
        <v>0</v>
      </c>
      <c r="G14" s="12">
        <f>IF(VLOOKUP($A14,'Outbreak dataset'!$A:$L,12)&gt;24*(1-1), IF(VLOOKUP($A14,'Outbreak dataset'!$A:$L,6)&lt;24*(1),1,0),  IF(VLOOKUP($A14,'Outbreak dataset'!$A:$L,6)="",0,0))</f>
        <v>0</v>
      </c>
      <c r="H14" s="12">
        <f>IF(VLOOKUP($A14,'Outbreak dataset'!$A:$L,12)&gt;24*(2-1), IF(VLOOKUP($A14,'Outbreak dataset'!$A:$L,6)&lt;24*(2),1,0),  IF(VLOOKUP($A14,'Outbreak dataset'!$A:$L,6)="",0,0))</f>
        <v>0</v>
      </c>
      <c r="I14" s="12">
        <f>IF(VLOOKUP($A14,'Outbreak dataset'!$A:$L,12)&gt;24*(3-1), IF(VLOOKUP($A14,'Outbreak dataset'!$A:$L,6)&lt;24*(3),1,0),  IF(VLOOKUP($A14,'Outbreak dataset'!$A:$L,6)="",0,0))</f>
        <v>0</v>
      </c>
      <c r="J14" s="12">
        <f>IF(VLOOKUP($A14,'Outbreak dataset'!$A:$L,12)&gt;24*(4-1), IF(VLOOKUP($A14,'Outbreak dataset'!$A:$L,6)&lt;24*(4),1,0),  IF(VLOOKUP($A14,'Outbreak dataset'!$A:$L,6)="",0,0))</f>
        <v>1</v>
      </c>
      <c r="K14" s="12">
        <f>IF(VLOOKUP($A14,'Outbreak dataset'!$A:$L,12)&gt;24*(5-1), IF(VLOOKUP($A14,'Outbreak dataset'!$A:$L,6)&lt;24*(5),1,0),  IF(VLOOKUP($A14,'Outbreak dataset'!$A:$L,6)="",0,0))</f>
        <v>1</v>
      </c>
      <c r="L14" s="59">
        <f>IF(VLOOKUP($A14,'Outbreak dataset'!$A:$L,12)&lt;24*(1-1), IF(VLOOKUP($A14,'Outbreak dataset'!$A:$L,6)="",0,1),0)</f>
        <v>0</v>
      </c>
      <c r="M14" s="59">
        <f>IF(VLOOKUP($A14,'Outbreak dataset'!$A:$L,12)&lt;24*(2-1), IF(VLOOKUP($A14,'Outbreak dataset'!$A:$L,6)="",0,1),0)</f>
        <v>0</v>
      </c>
      <c r="N14" s="59">
        <f>IF(VLOOKUP($A14,'Outbreak dataset'!$A:$L,12)&lt;24*(3-1), IF(VLOOKUP($A14,'Outbreak dataset'!$A:$L,6)="",0,1),0)</f>
        <v>0</v>
      </c>
      <c r="O14" s="59">
        <f>IF(VLOOKUP($A14,'Outbreak dataset'!$A:$L,12)&lt;24*(4-1), IF(VLOOKUP($A14,'Outbreak dataset'!$A:$L,6)="",0,1),0)</f>
        <v>0</v>
      </c>
      <c r="P14" s="59">
        <f>IF(VLOOKUP($A14,'Outbreak dataset'!$A:$L,12)&lt;24*(5-1), IF(VLOOKUP($A14,'Outbreak dataset'!$A:$L,6)="",0,1),0)</f>
        <v>0</v>
      </c>
    </row>
    <row r="15" spans="1:23">
      <c r="A15" s="128">
        <f>IF(ISERROR(MATCH(A14+1,'Outbreak dataset'!A:A,0)),"",A14+1)</f>
        <v>13</v>
      </c>
      <c r="B15" s="12">
        <f>IF(VLOOKUP($A15,'Outbreak dataset'!$A:$F,6)&gt;24*1,1,IF(VLOOKUP($A15,'Outbreak dataset'!$A:$F,6)="",1,0))</f>
        <v>1</v>
      </c>
      <c r="C15" s="12">
        <f>IF(VLOOKUP($A15,'Outbreak dataset'!$A:$F,6)&gt;24*2,1,IF(VLOOKUP($A15,'Outbreak dataset'!$A:$F,6)="",1,0))</f>
        <v>1</v>
      </c>
      <c r="D15" s="12">
        <f>IF(VLOOKUP($A15,'Outbreak dataset'!$A:$F,6)&gt;24*3,1,IF(VLOOKUP($A15,'Outbreak dataset'!$A:$F,6)="",1,0))</f>
        <v>1</v>
      </c>
      <c r="E15" s="12">
        <f>IF(VLOOKUP($A15,'Outbreak dataset'!$A:$F,6)&gt;24*4,1,IF(VLOOKUP($A15,'Outbreak dataset'!$A:$F,6)="",1,0))</f>
        <v>0</v>
      </c>
      <c r="F15" s="12">
        <f>IF(VLOOKUP($A15,'Outbreak dataset'!$A:$F,6)&gt;24*5,1,IF(VLOOKUP($A15,'Outbreak dataset'!$A:$F,6)="",1,0))</f>
        <v>0</v>
      </c>
      <c r="G15" s="12">
        <f>IF(VLOOKUP($A15,'Outbreak dataset'!$A:$L,12)&gt;24*(1-1), IF(VLOOKUP($A15,'Outbreak dataset'!$A:$L,6)&lt;24*(1),1,0),  IF(VLOOKUP($A15,'Outbreak dataset'!$A:$L,6)="",0,0))</f>
        <v>0</v>
      </c>
      <c r="H15" s="12">
        <f>IF(VLOOKUP($A15,'Outbreak dataset'!$A:$L,12)&gt;24*(2-1), IF(VLOOKUP($A15,'Outbreak dataset'!$A:$L,6)&lt;24*(2),1,0),  IF(VLOOKUP($A15,'Outbreak dataset'!$A:$L,6)="",0,0))</f>
        <v>0</v>
      </c>
      <c r="I15" s="12">
        <f>IF(VLOOKUP($A15,'Outbreak dataset'!$A:$L,12)&gt;24*(3-1), IF(VLOOKUP($A15,'Outbreak dataset'!$A:$L,6)&lt;24*(3),1,0),  IF(VLOOKUP($A15,'Outbreak dataset'!$A:$L,6)="",0,0))</f>
        <v>0</v>
      </c>
      <c r="J15" s="12">
        <f>IF(VLOOKUP($A15,'Outbreak dataset'!$A:$L,12)&gt;24*(4-1), IF(VLOOKUP($A15,'Outbreak dataset'!$A:$L,6)&lt;24*(4),1,0),  IF(VLOOKUP($A15,'Outbreak dataset'!$A:$L,6)="",0,0))</f>
        <v>1</v>
      </c>
      <c r="K15" s="12">
        <f>IF(VLOOKUP($A15,'Outbreak dataset'!$A:$L,12)&gt;24*(5-1), IF(VLOOKUP($A15,'Outbreak dataset'!$A:$L,6)&lt;24*(5),1,0),  IF(VLOOKUP($A15,'Outbreak dataset'!$A:$L,6)="",0,0))</f>
        <v>0</v>
      </c>
      <c r="L15" s="59">
        <f>IF(VLOOKUP($A15,'Outbreak dataset'!$A:$L,12)&lt;24*(1-1), IF(VLOOKUP($A15,'Outbreak dataset'!$A:$L,6)="",0,1),0)</f>
        <v>0</v>
      </c>
      <c r="M15" s="59">
        <f>IF(VLOOKUP($A15,'Outbreak dataset'!$A:$L,12)&lt;24*(2-1), IF(VLOOKUP($A15,'Outbreak dataset'!$A:$L,6)="",0,1),0)</f>
        <v>0</v>
      </c>
      <c r="N15" s="59">
        <f>IF(VLOOKUP($A15,'Outbreak dataset'!$A:$L,12)&lt;24*(3-1), IF(VLOOKUP($A15,'Outbreak dataset'!$A:$L,6)="",0,1),0)</f>
        <v>0</v>
      </c>
      <c r="O15" s="59">
        <f>IF(VLOOKUP($A15,'Outbreak dataset'!$A:$L,12)&lt;24*(4-1), IF(VLOOKUP($A15,'Outbreak dataset'!$A:$L,6)="",0,1),0)</f>
        <v>0</v>
      </c>
      <c r="P15" s="59">
        <f>IF(VLOOKUP($A15,'Outbreak dataset'!$A:$L,12)&lt;24*(5-1), IF(VLOOKUP($A15,'Outbreak dataset'!$A:$L,6)="",0,1),0)</f>
        <v>1</v>
      </c>
    </row>
    <row r="16" spans="1:23">
      <c r="A16" s="128">
        <f>IF(ISERROR(MATCH(A15+1,'Outbreak dataset'!A:A,0)),"",A15+1)</f>
        <v>14</v>
      </c>
      <c r="B16" s="12">
        <f>IF(VLOOKUP($A16,'Outbreak dataset'!$A:$F,6)&gt;24*1,1,IF(VLOOKUP($A16,'Outbreak dataset'!$A:$F,6)="",1,0))</f>
        <v>1</v>
      </c>
      <c r="C16" s="12">
        <f>IF(VLOOKUP($A16,'Outbreak dataset'!$A:$F,6)&gt;24*2,1,IF(VLOOKUP($A16,'Outbreak dataset'!$A:$F,6)="",1,0))</f>
        <v>1</v>
      </c>
      <c r="D16" s="12">
        <f>IF(VLOOKUP($A16,'Outbreak dataset'!$A:$F,6)&gt;24*3,1,IF(VLOOKUP($A16,'Outbreak dataset'!$A:$F,6)="",1,0))</f>
        <v>1</v>
      </c>
      <c r="E16" s="12">
        <f>IF(VLOOKUP($A16,'Outbreak dataset'!$A:$F,6)&gt;24*4,1,IF(VLOOKUP($A16,'Outbreak dataset'!$A:$F,6)="",1,0))</f>
        <v>0</v>
      </c>
      <c r="F16" s="12">
        <f>IF(VLOOKUP($A16,'Outbreak dataset'!$A:$F,6)&gt;24*5,1,IF(VLOOKUP($A16,'Outbreak dataset'!$A:$F,6)="",1,0))</f>
        <v>0</v>
      </c>
      <c r="G16" s="12">
        <f>IF(VLOOKUP($A16,'Outbreak dataset'!$A:$L,12)&gt;24*(1-1), IF(VLOOKUP($A16,'Outbreak dataset'!$A:$L,6)&lt;24*(1),1,0),  IF(VLOOKUP($A16,'Outbreak dataset'!$A:$L,6)="",0,0))</f>
        <v>0</v>
      </c>
      <c r="H16" s="12">
        <f>IF(VLOOKUP($A16,'Outbreak dataset'!$A:$L,12)&gt;24*(2-1), IF(VLOOKUP($A16,'Outbreak dataset'!$A:$L,6)&lt;24*(2),1,0),  IF(VLOOKUP($A16,'Outbreak dataset'!$A:$L,6)="",0,0))</f>
        <v>0</v>
      </c>
      <c r="I16" s="12">
        <f>IF(VLOOKUP($A16,'Outbreak dataset'!$A:$L,12)&gt;24*(3-1), IF(VLOOKUP($A16,'Outbreak dataset'!$A:$L,6)&lt;24*(3),1,0),  IF(VLOOKUP($A16,'Outbreak dataset'!$A:$L,6)="",0,0))</f>
        <v>0</v>
      </c>
      <c r="J16" s="12">
        <f>IF(VLOOKUP($A16,'Outbreak dataset'!$A:$L,12)&gt;24*(4-1), IF(VLOOKUP($A16,'Outbreak dataset'!$A:$L,6)&lt;24*(4),1,0),  IF(VLOOKUP($A16,'Outbreak dataset'!$A:$L,6)="",0,0))</f>
        <v>1</v>
      </c>
      <c r="K16" s="12">
        <f>IF(VLOOKUP($A16,'Outbreak dataset'!$A:$L,12)&gt;24*(5-1), IF(VLOOKUP($A16,'Outbreak dataset'!$A:$L,6)&lt;24*(5),1,0),  IF(VLOOKUP($A16,'Outbreak dataset'!$A:$L,6)="",0,0))</f>
        <v>1</v>
      </c>
      <c r="L16" s="59">
        <f>IF(VLOOKUP($A16,'Outbreak dataset'!$A:$L,12)&lt;24*(1-1), IF(VLOOKUP($A16,'Outbreak dataset'!$A:$L,6)="",0,1),0)</f>
        <v>0</v>
      </c>
      <c r="M16" s="59">
        <f>IF(VLOOKUP($A16,'Outbreak dataset'!$A:$L,12)&lt;24*(2-1), IF(VLOOKUP($A16,'Outbreak dataset'!$A:$L,6)="",0,1),0)</f>
        <v>0</v>
      </c>
      <c r="N16" s="59">
        <f>IF(VLOOKUP($A16,'Outbreak dataset'!$A:$L,12)&lt;24*(3-1), IF(VLOOKUP($A16,'Outbreak dataset'!$A:$L,6)="",0,1),0)</f>
        <v>0</v>
      </c>
      <c r="O16" s="59">
        <f>IF(VLOOKUP($A16,'Outbreak dataset'!$A:$L,12)&lt;24*(4-1), IF(VLOOKUP($A16,'Outbreak dataset'!$A:$L,6)="",0,1),0)</f>
        <v>0</v>
      </c>
      <c r="P16" s="59">
        <f>IF(VLOOKUP($A16,'Outbreak dataset'!$A:$L,12)&lt;24*(5-1), IF(VLOOKUP($A16,'Outbreak dataset'!$A:$L,6)="",0,1),0)</f>
        <v>0</v>
      </c>
    </row>
    <row r="17" spans="1:16">
      <c r="A17" s="128">
        <f>IF(ISERROR(MATCH(A16+1,'Outbreak dataset'!A:A,0)),"",A16+1)</f>
        <v>15</v>
      </c>
      <c r="B17" s="12">
        <f>IF(VLOOKUP($A17,'Outbreak dataset'!$A:$F,6)&gt;24*1,1,IF(VLOOKUP($A17,'Outbreak dataset'!$A:$F,6)="",1,0))</f>
        <v>1</v>
      </c>
      <c r="C17" s="12">
        <f>IF(VLOOKUP($A17,'Outbreak dataset'!$A:$F,6)&gt;24*2,1,IF(VLOOKUP($A17,'Outbreak dataset'!$A:$F,6)="",1,0))</f>
        <v>1</v>
      </c>
      <c r="D17" s="12">
        <f>IF(VLOOKUP($A17,'Outbreak dataset'!$A:$F,6)&gt;24*3,1,IF(VLOOKUP($A17,'Outbreak dataset'!$A:$F,6)="",1,0))</f>
        <v>1</v>
      </c>
      <c r="E17" s="12">
        <f>IF(VLOOKUP($A17,'Outbreak dataset'!$A:$F,6)&gt;24*4,1,IF(VLOOKUP($A17,'Outbreak dataset'!$A:$F,6)="",1,0))</f>
        <v>0</v>
      </c>
      <c r="F17" s="12">
        <f>IF(VLOOKUP($A17,'Outbreak dataset'!$A:$F,6)&gt;24*5,1,IF(VLOOKUP($A17,'Outbreak dataset'!$A:$F,6)="",1,0))</f>
        <v>0</v>
      </c>
      <c r="G17" s="12">
        <f>IF(VLOOKUP($A17,'Outbreak dataset'!$A:$L,12)&gt;24*(1-1), IF(VLOOKUP($A17,'Outbreak dataset'!$A:$L,6)&lt;24*(1),1,0),  IF(VLOOKUP($A17,'Outbreak dataset'!$A:$L,6)="",0,0))</f>
        <v>0</v>
      </c>
      <c r="H17" s="12">
        <f>IF(VLOOKUP($A17,'Outbreak dataset'!$A:$L,12)&gt;24*(2-1), IF(VLOOKUP($A17,'Outbreak dataset'!$A:$L,6)&lt;24*(2),1,0),  IF(VLOOKUP($A17,'Outbreak dataset'!$A:$L,6)="",0,0))</f>
        <v>0</v>
      </c>
      <c r="I17" s="12">
        <f>IF(VLOOKUP($A17,'Outbreak dataset'!$A:$L,12)&gt;24*(3-1), IF(VLOOKUP($A17,'Outbreak dataset'!$A:$L,6)&lt;24*(3),1,0),  IF(VLOOKUP($A17,'Outbreak dataset'!$A:$L,6)="",0,0))</f>
        <v>0</v>
      </c>
      <c r="J17" s="12">
        <f>IF(VLOOKUP($A17,'Outbreak dataset'!$A:$L,12)&gt;24*(4-1), IF(VLOOKUP($A17,'Outbreak dataset'!$A:$L,6)&lt;24*(4),1,0),  IF(VLOOKUP($A17,'Outbreak dataset'!$A:$L,6)="",0,0))</f>
        <v>1</v>
      </c>
      <c r="K17" s="12">
        <f>IF(VLOOKUP($A17,'Outbreak dataset'!$A:$L,12)&gt;24*(5-1), IF(VLOOKUP($A17,'Outbreak dataset'!$A:$L,6)&lt;24*(5),1,0),  IF(VLOOKUP($A17,'Outbreak dataset'!$A:$L,6)="",0,0))</f>
        <v>0</v>
      </c>
      <c r="L17" s="59">
        <f>IF(VLOOKUP($A17,'Outbreak dataset'!$A:$L,12)&lt;24*(1-1), IF(VLOOKUP($A17,'Outbreak dataset'!$A:$L,6)="",0,1),0)</f>
        <v>0</v>
      </c>
      <c r="M17" s="59">
        <f>IF(VLOOKUP($A17,'Outbreak dataset'!$A:$L,12)&lt;24*(2-1), IF(VLOOKUP($A17,'Outbreak dataset'!$A:$L,6)="",0,1),0)</f>
        <v>0</v>
      </c>
      <c r="N17" s="59">
        <f>IF(VLOOKUP($A17,'Outbreak dataset'!$A:$L,12)&lt;24*(3-1), IF(VLOOKUP($A17,'Outbreak dataset'!$A:$L,6)="",0,1),0)</f>
        <v>0</v>
      </c>
      <c r="O17" s="59">
        <f>IF(VLOOKUP($A17,'Outbreak dataset'!$A:$L,12)&lt;24*(4-1), IF(VLOOKUP($A17,'Outbreak dataset'!$A:$L,6)="",0,1),0)</f>
        <v>0</v>
      </c>
      <c r="P17" s="59">
        <f>IF(VLOOKUP($A17,'Outbreak dataset'!$A:$L,12)&lt;24*(5-1), IF(VLOOKUP($A17,'Outbreak dataset'!$A:$L,6)="",0,1),0)</f>
        <v>1</v>
      </c>
    </row>
    <row r="18" spans="1:16">
      <c r="A18" s="128">
        <f>IF(ISERROR(MATCH(A17+1,'Outbreak dataset'!A:A,0)),"",A17+1)</f>
        <v>16</v>
      </c>
      <c r="B18" s="12">
        <f>IF(VLOOKUP($A18,'Outbreak dataset'!$A:$F,6)&gt;24*1,1,IF(VLOOKUP($A18,'Outbreak dataset'!$A:$F,6)="",1,0))</f>
        <v>1</v>
      </c>
      <c r="C18" s="12">
        <f>IF(VLOOKUP($A18,'Outbreak dataset'!$A:$F,6)&gt;24*2,1,IF(VLOOKUP($A18,'Outbreak dataset'!$A:$F,6)="",1,0))</f>
        <v>1</v>
      </c>
      <c r="D18" s="12">
        <f>IF(VLOOKUP($A18,'Outbreak dataset'!$A:$F,6)&gt;24*3,1,IF(VLOOKUP($A18,'Outbreak dataset'!$A:$F,6)="",1,0))</f>
        <v>1</v>
      </c>
      <c r="E18" s="12">
        <f>IF(VLOOKUP($A18,'Outbreak dataset'!$A:$F,6)&gt;24*4,1,IF(VLOOKUP($A18,'Outbreak dataset'!$A:$F,6)="",1,0))</f>
        <v>0</v>
      </c>
      <c r="F18" s="12">
        <f>IF(VLOOKUP($A18,'Outbreak dataset'!$A:$F,6)&gt;24*5,1,IF(VLOOKUP($A18,'Outbreak dataset'!$A:$F,6)="",1,0))</f>
        <v>0</v>
      </c>
      <c r="G18" s="12">
        <f>IF(VLOOKUP($A18,'Outbreak dataset'!$A:$L,12)&gt;24*(1-1), IF(VLOOKUP($A18,'Outbreak dataset'!$A:$L,6)&lt;24*(1),1,0),  IF(VLOOKUP($A18,'Outbreak dataset'!$A:$L,6)="",0,0))</f>
        <v>0</v>
      </c>
      <c r="H18" s="12">
        <f>IF(VLOOKUP($A18,'Outbreak dataset'!$A:$L,12)&gt;24*(2-1), IF(VLOOKUP($A18,'Outbreak dataset'!$A:$L,6)&lt;24*(2),1,0),  IF(VLOOKUP($A18,'Outbreak dataset'!$A:$L,6)="",0,0))</f>
        <v>0</v>
      </c>
      <c r="I18" s="12">
        <f>IF(VLOOKUP($A18,'Outbreak dataset'!$A:$L,12)&gt;24*(3-1), IF(VLOOKUP($A18,'Outbreak dataset'!$A:$L,6)&lt;24*(3),1,0),  IF(VLOOKUP($A18,'Outbreak dataset'!$A:$L,6)="",0,0))</f>
        <v>0</v>
      </c>
      <c r="J18" s="12">
        <f>IF(VLOOKUP($A18,'Outbreak dataset'!$A:$L,12)&gt;24*(4-1), IF(VLOOKUP($A18,'Outbreak dataset'!$A:$L,6)&lt;24*(4),1,0),  IF(VLOOKUP($A18,'Outbreak dataset'!$A:$L,6)="",0,0))</f>
        <v>1</v>
      </c>
      <c r="K18" s="12">
        <f>IF(VLOOKUP($A18,'Outbreak dataset'!$A:$L,12)&gt;24*(5-1), IF(VLOOKUP($A18,'Outbreak dataset'!$A:$L,6)&lt;24*(5),1,0),  IF(VLOOKUP($A18,'Outbreak dataset'!$A:$L,6)="",0,0))</f>
        <v>0</v>
      </c>
      <c r="L18" s="59">
        <f>IF(VLOOKUP($A18,'Outbreak dataset'!$A:$L,12)&lt;24*(1-1), IF(VLOOKUP($A18,'Outbreak dataset'!$A:$L,6)="",0,1),0)</f>
        <v>0</v>
      </c>
      <c r="M18" s="59">
        <f>IF(VLOOKUP($A18,'Outbreak dataset'!$A:$L,12)&lt;24*(2-1), IF(VLOOKUP($A18,'Outbreak dataset'!$A:$L,6)="",0,1),0)</f>
        <v>0</v>
      </c>
      <c r="N18" s="59">
        <f>IF(VLOOKUP($A18,'Outbreak dataset'!$A:$L,12)&lt;24*(3-1), IF(VLOOKUP($A18,'Outbreak dataset'!$A:$L,6)="",0,1),0)</f>
        <v>0</v>
      </c>
      <c r="O18" s="59">
        <f>IF(VLOOKUP($A18,'Outbreak dataset'!$A:$L,12)&lt;24*(4-1), IF(VLOOKUP($A18,'Outbreak dataset'!$A:$L,6)="",0,1),0)</f>
        <v>0</v>
      </c>
      <c r="P18" s="59">
        <f>IF(VLOOKUP($A18,'Outbreak dataset'!$A:$L,12)&lt;24*(5-1), IF(VLOOKUP($A18,'Outbreak dataset'!$A:$L,6)="",0,1),0)</f>
        <v>1</v>
      </c>
    </row>
    <row r="19" spans="1:16">
      <c r="A19" s="128">
        <f>IF(ISERROR(MATCH(A18+1,'Outbreak dataset'!A:A,0)),"",A18+1)</f>
        <v>17</v>
      </c>
      <c r="B19" s="12">
        <f>IF(VLOOKUP($A19,'Outbreak dataset'!$A:$F,6)&gt;24*1,1,IF(VLOOKUP($A19,'Outbreak dataset'!$A:$F,6)="",1,0))</f>
        <v>1</v>
      </c>
      <c r="C19" s="12">
        <f>IF(VLOOKUP($A19,'Outbreak dataset'!$A:$F,6)&gt;24*2,1,IF(VLOOKUP($A19,'Outbreak dataset'!$A:$F,6)="",1,0))</f>
        <v>1</v>
      </c>
      <c r="D19" s="12">
        <f>IF(VLOOKUP($A19,'Outbreak dataset'!$A:$F,6)&gt;24*3,1,IF(VLOOKUP($A19,'Outbreak dataset'!$A:$F,6)="",1,0))</f>
        <v>1</v>
      </c>
      <c r="E19" s="12">
        <f>IF(VLOOKUP($A19,'Outbreak dataset'!$A:$F,6)&gt;24*4,1,IF(VLOOKUP($A19,'Outbreak dataset'!$A:$F,6)="",1,0))</f>
        <v>0</v>
      </c>
      <c r="F19" s="12">
        <f>IF(VLOOKUP($A19,'Outbreak dataset'!$A:$F,6)&gt;24*5,1,IF(VLOOKUP($A19,'Outbreak dataset'!$A:$F,6)="",1,0))</f>
        <v>0</v>
      </c>
      <c r="G19" s="12">
        <f>IF(VLOOKUP($A19,'Outbreak dataset'!$A:$L,12)&gt;24*(1-1), IF(VLOOKUP($A19,'Outbreak dataset'!$A:$L,6)&lt;24*(1),1,0),  IF(VLOOKUP($A19,'Outbreak dataset'!$A:$L,6)="",0,0))</f>
        <v>0</v>
      </c>
      <c r="H19" s="12">
        <f>IF(VLOOKUP($A19,'Outbreak dataset'!$A:$L,12)&gt;24*(2-1), IF(VLOOKUP($A19,'Outbreak dataset'!$A:$L,6)&lt;24*(2),1,0),  IF(VLOOKUP($A19,'Outbreak dataset'!$A:$L,6)="",0,0))</f>
        <v>0</v>
      </c>
      <c r="I19" s="12">
        <f>IF(VLOOKUP($A19,'Outbreak dataset'!$A:$L,12)&gt;24*(3-1), IF(VLOOKUP($A19,'Outbreak dataset'!$A:$L,6)&lt;24*(3),1,0),  IF(VLOOKUP($A19,'Outbreak dataset'!$A:$L,6)="",0,0))</f>
        <v>0</v>
      </c>
      <c r="J19" s="12">
        <f>IF(VLOOKUP($A19,'Outbreak dataset'!$A:$L,12)&gt;24*(4-1), IF(VLOOKUP($A19,'Outbreak dataset'!$A:$L,6)&lt;24*(4),1,0),  IF(VLOOKUP($A19,'Outbreak dataset'!$A:$L,6)="",0,0))</f>
        <v>1</v>
      </c>
      <c r="K19" s="12">
        <f>IF(VLOOKUP($A19,'Outbreak dataset'!$A:$L,12)&gt;24*(5-1), IF(VLOOKUP($A19,'Outbreak dataset'!$A:$L,6)&lt;24*(5),1,0),  IF(VLOOKUP($A19,'Outbreak dataset'!$A:$L,6)="",0,0))</f>
        <v>1</v>
      </c>
      <c r="L19" s="59">
        <f>IF(VLOOKUP($A19,'Outbreak dataset'!$A:$L,12)&lt;24*(1-1), IF(VLOOKUP($A19,'Outbreak dataset'!$A:$L,6)="",0,1),0)</f>
        <v>0</v>
      </c>
      <c r="M19" s="59">
        <f>IF(VLOOKUP($A19,'Outbreak dataset'!$A:$L,12)&lt;24*(2-1), IF(VLOOKUP($A19,'Outbreak dataset'!$A:$L,6)="",0,1),0)</f>
        <v>0</v>
      </c>
      <c r="N19" s="59">
        <f>IF(VLOOKUP($A19,'Outbreak dataset'!$A:$L,12)&lt;24*(3-1), IF(VLOOKUP($A19,'Outbreak dataset'!$A:$L,6)="",0,1),0)</f>
        <v>0</v>
      </c>
      <c r="O19" s="59">
        <f>IF(VLOOKUP($A19,'Outbreak dataset'!$A:$L,12)&lt;24*(4-1), IF(VLOOKUP($A19,'Outbreak dataset'!$A:$L,6)="",0,1),0)</f>
        <v>0</v>
      </c>
      <c r="P19" s="59">
        <f>IF(VLOOKUP($A19,'Outbreak dataset'!$A:$L,12)&lt;24*(5-1), IF(VLOOKUP($A19,'Outbreak dataset'!$A:$L,6)="",0,1),0)</f>
        <v>0</v>
      </c>
    </row>
    <row r="20" spans="1:16">
      <c r="A20" s="128">
        <f>IF(ISERROR(MATCH(A19+1,'Outbreak dataset'!A:A,0)),"",A19+1)</f>
        <v>18</v>
      </c>
      <c r="B20" s="12">
        <f>IF(VLOOKUP($A20,'Outbreak dataset'!$A:$F,6)&gt;24*1,1,IF(VLOOKUP($A20,'Outbreak dataset'!$A:$F,6)="",1,0))</f>
        <v>1</v>
      </c>
      <c r="C20" s="12">
        <f>IF(VLOOKUP($A20,'Outbreak dataset'!$A:$F,6)&gt;24*2,1,IF(VLOOKUP($A20,'Outbreak dataset'!$A:$F,6)="",1,0))</f>
        <v>1</v>
      </c>
      <c r="D20" s="12">
        <f>IF(VLOOKUP($A20,'Outbreak dataset'!$A:$F,6)&gt;24*3,1,IF(VLOOKUP($A20,'Outbreak dataset'!$A:$F,6)="",1,0))</f>
        <v>1</v>
      </c>
      <c r="E20" s="12">
        <f>IF(VLOOKUP($A20,'Outbreak dataset'!$A:$F,6)&gt;24*4,1,IF(VLOOKUP($A20,'Outbreak dataset'!$A:$F,6)="",1,0))</f>
        <v>0</v>
      </c>
      <c r="F20" s="12">
        <f>IF(VLOOKUP($A20,'Outbreak dataset'!$A:$F,6)&gt;24*5,1,IF(VLOOKUP($A20,'Outbreak dataset'!$A:$F,6)="",1,0))</f>
        <v>0</v>
      </c>
      <c r="G20" s="12">
        <f>IF(VLOOKUP($A20,'Outbreak dataset'!$A:$L,12)&gt;24*(1-1), IF(VLOOKUP($A20,'Outbreak dataset'!$A:$L,6)&lt;24*(1),1,0),  IF(VLOOKUP($A20,'Outbreak dataset'!$A:$L,6)="",0,0))</f>
        <v>0</v>
      </c>
      <c r="H20" s="12">
        <f>IF(VLOOKUP($A20,'Outbreak dataset'!$A:$L,12)&gt;24*(2-1), IF(VLOOKUP($A20,'Outbreak dataset'!$A:$L,6)&lt;24*(2),1,0),  IF(VLOOKUP($A20,'Outbreak dataset'!$A:$L,6)="",0,0))</f>
        <v>0</v>
      </c>
      <c r="I20" s="12">
        <f>IF(VLOOKUP($A20,'Outbreak dataset'!$A:$L,12)&gt;24*(3-1), IF(VLOOKUP($A20,'Outbreak dataset'!$A:$L,6)&lt;24*(3),1,0),  IF(VLOOKUP($A20,'Outbreak dataset'!$A:$L,6)="",0,0))</f>
        <v>0</v>
      </c>
      <c r="J20" s="12">
        <f>IF(VLOOKUP($A20,'Outbreak dataset'!$A:$L,12)&gt;24*(4-1), IF(VLOOKUP($A20,'Outbreak dataset'!$A:$L,6)&lt;24*(4),1,0),  IF(VLOOKUP($A20,'Outbreak dataset'!$A:$L,6)="",0,0))</f>
        <v>1</v>
      </c>
      <c r="K20" s="12">
        <f>IF(VLOOKUP($A20,'Outbreak dataset'!$A:$L,12)&gt;24*(5-1), IF(VLOOKUP($A20,'Outbreak dataset'!$A:$L,6)&lt;24*(5),1,0),  IF(VLOOKUP($A20,'Outbreak dataset'!$A:$L,6)="",0,0))</f>
        <v>1</v>
      </c>
      <c r="L20" s="59">
        <f>IF(VLOOKUP($A20,'Outbreak dataset'!$A:$L,12)&lt;24*(1-1), IF(VLOOKUP($A20,'Outbreak dataset'!$A:$L,6)="",0,1),0)</f>
        <v>0</v>
      </c>
      <c r="M20" s="59">
        <f>IF(VLOOKUP($A20,'Outbreak dataset'!$A:$L,12)&lt;24*(2-1), IF(VLOOKUP($A20,'Outbreak dataset'!$A:$L,6)="",0,1),0)</f>
        <v>0</v>
      </c>
      <c r="N20" s="59">
        <f>IF(VLOOKUP($A20,'Outbreak dataset'!$A:$L,12)&lt;24*(3-1), IF(VLOOKUP($A20,'Outbreak dataset'!$A:$L,6)="",0,1),0)</f>
        <v>0</v>
      </c>
      <c r="O20" s="59">
        <f>IF(VLOOKUP($A20,'Outbreak dataset'!$A:$L,12)&lt;24*(4-1), IF(VLOOKUP($A20,'Outbreak dataset'!$A:$L,6)="",0,1),0)</f>
        <v>0</v>
      </c>
      <c r="P20" s="59">
        <f>IF(VLOOKUP($A20,'Outbreak dataset'!$A:$L,12)&lt;24*(5-1), IF(VLOOKUP($A20,'Outbreak dataset'!$A:$L,6)="",0,1),0)</f>
        <v>0</v>
      </c>
    </row>
    <row r="21" spans="1:16">
      <c r="A21" s="128">
        <f>IF(ISERROR(MATCH(A20+1,'Outbreak dataset'!A:A,0)),"",A20+1)</f>
        <v>19</v>
      </c>
      <c r="B21" s="12">
        <f>IF(VLOOKUP($A21,'Outbreak dataset'!$A:$F,6)&gt;24*1,1,IF(VLOOKUP($A21,'Outbreak dataset'!$A:$F,6)="",1,0))</f>
        <v>1</v>
      </c>
      <c r="C21" s="12">
        <f>IF(VLOOKUP($A21,'Outbreak dataset'!$A:$F,6)&gt;24*2,1,IF(VLOOKUP($A21,'Outbreak dataset'!$A:$F,6)="",1,0))</f>
        <v>1</v>
      </c>
      <c r="D21" s="12">
        <f>IF(VLOOKUP($A21,'Outbreak dataset'!$A:$F,6)&gt;24*3,1,IF(VLOOKUP($A21,'Outbreak dataset'!$A:$F,6)="",1,0))</f>
        <v>1</v>
      </c>
      <c r="E21" s="12">
        <f>IF(VLOOKUP($A21,'Outbreak dataset'!$A:$F,6)&gt;24*4,1,IF(VLOOKUP($A21,'Outbreak dataset'!$A:$F,6)="",1,0))</f>
        <v>0</v>
      </c>
      <c r="F21" s="12">
        <f>IF(VLOOKUP($A21,'Outbreak dataset'!$A:$F,6)&gt;24*5,1,IF(VLOOKUP($A21,'Outbreak dataset'!$A:$F,6)="",1,0))</f>
        <v>0</v>
      </c>
      <c r="G21" s="12">
        <f>IF(VLOOKUP($A21,'Outbreak dataset'!$A:$L,12)&gt;24*(1-1), IF(VLOOKUP($A21,'Outbreak dataset'!$A:$L,6)&lt;24*(1),1,0),  IF(VLOOKUP($A21,'Outbreak dataset'!$A:$L,6)="",0,0))</f>
        <v>0</v>
      </c>
      <c r="H21" s="12">
        <f>IF(VLOOKUP($A21,'Outbreak dataset'!$A:$L,12)&gt;24*(2-1), IF(VLOOKUP($A21,'Outbreak dataset'!$A:$L,6)&lt;24*(2),1,0),  IF(VLOOKUP($A21,'Outbreak dataset'!$A:$L,6)="",0,0))</f>
        <v>0</v>
      </c>
      <c r="I21" s="12">
        <f>IF(VLOOKUP($A21,'Outbreak dataset'!$A:$L,12)&gt;24*(3-1), IF(VLOOKUP($A21,'Outbreak dataset'!$A:$L,6)&lt;24*(3),1,0),  IF(VLOOKUP($A21,'Outbreak dataset'!$A:$L,6)="",0,0))</f>
        <v>0</v>
      </c>
      <c r="J21" s="12">
        <f>IF(VLOOKUP($A21,'Outbreak dataset'!$A:$L,12)&gt;24*(4-1), IF(VLOOKUP($A21,'Outbreak dataset'!$A:$L,6)&lt;24*(4),1,0),  IF(VLOOKUP($A21,'Outbreak dataset'!$A:$L,6)="",0,0))</f>
        <v>1</v>
      </c>
      <c r="K21" s="12">
        <f>IF(VLOOKUP($A21,'Outbreak dataset'!$A:$L,12)&gt;24*(5-1), IF(VLOOKUP($A21,'Outbreak dataset'!$A:$L,6)&lt;24*(5),1,0),  IF(VLOOKUP($A21,'Outbreak dataset'!$A:$L,6)="",0,0))</f>
        <v>1</v>
      </c>
      <c r="L21" s="59">
        <f>IF(VLOOKUP($A21,'Outbreak dataset'!$A:$L,12)&lt;24*(1-1), IF(VLOOKUP($A21,'Outbreak dataset'!$A:$L,6)="",0,1),0)</f>
        <v>0</v>
      </c>
      <c r="M21" s="59">
        <f>IF(VLOOKUP($A21,'Outbreak dataset'!$A:$L,12)&lt;24*(2-1), IF(VLOOKUP($A21,'Outbreak dataset'!$A:$L,6)="",0,1),0)</f>
        <v>0</v>
      </c>
      <c r="N21" s="59">
        <f>IF(VLOOKUP($A21,'Outbreak dataset'!$A:$L,12)&lt;24*(3-1), IF(VLOOKUP($A21,'Outbreak dataset'!$A:$L,6)="",0,1),0)</f>
        <v>0</v>
      </c>
      <c r="O21" s="59">
        <f>IF(VLOOKUP($A21,'Outbreak dataset'!$A:$L,12)&lt;24*(4-1), IF(VLOOKUP($A21,'Outbreak dataset'!$A:$L,6)="",0,1),0)</f>
        <v>0</v>
      </c>
      <c r="P21" s="59">
        <f>IF(VLOOKUP($A21,'Outbreak dataset'!$A:$L,12)&lt;24*(5-1), IF(VLOOKUP($A21,'Outbreak dataset'!$A:$L,6)="",0,1),0)</f>
        <v>0</v>
      </c>
    </row>
    <row r="22" spans="1:16">
      <c r="A22" s="128">
        <f>IF(ISERROR(MATCH(A21+1,'Outbreak dataset'!A:A,0)),"",A21+1)</f>
        <v>20</v>
      </c>
      <c r="B22" s="12">
        <f>IF(VLOOKUP($A22,'Outbreak dataset'!$A:$F,6)&gt;24*1,1,IF(VLOOKUP($A22,'Outbreak dataset'!$A:$F,6)="",1,0))</f>
        <v>1</v>
      </c>
      <c r="C22" s="12">
        <f>IF(VLOOKUP($A22,'Outbreak dataset'!$A:$F,6)&gt;24*2,1,IF(VLOOKUP($A22,'Outbreak dataset'!$A:$F,6)="",1,0))</f>
        <v>1</v>
      </c>
      <c r="D22" s="12">
        <f>IF(VLOOKUP($A22,'Outbreak dataset'!$A:$F,6)&gt;24*3,1,IF(VLOOKUP($A22,'Outbreak dataset'!$A:$F,6)="",1,0))</f>
        <v>1</v>
      </c>
      <c r="E22" s="12">
        <f>IF(VLOOKUP($A22,'Outbreak dataset'!$A:$F,6)&gt;24*4,1,IF(VLOOKUP($A22,'Outbreak dataset'!$A:$F,6)="",1,0))</f>
        <v>0</v>
      </c>
      <c r="F22" s="12">
        <f>IF(VLOOKUP($A22,'Outbreak dataset'!$A:$F,6)&gt;24*5,1,IF(VLOOKUP($A22,'Outbreak dataset'!$A:$F,6)="",1,0))</f>
        <v>0</v>
      </c>
      <c r="G22" s="12">
        <f>IF(VLOOKUP($A22,'Outbreak dataset'!$A:$L,12)&gt;24*(1-1), IF(VLOOKUP($A22,'Outbreak dataset'!$A:$L,6)&lt;24*(1),1,0),  IF(VLOOKUP($A22,'Outbreak dataset'!$A:$L,6)="",0,0))</f>
        <v>0</v>
      </c>
      <c r="H22" s="12">
        <f>IF(VLOOKUP($A22,'Outbreak dataset'!$A:$L,12)&gt;24*(2-1), IF(VLOOKUP($A22,'Outbreak dataset'!$A:$L,6)&lt;24*(2),1,0),  IF(VLOOKUP($A22,'Outbreak dataset'!$A:$L,6)="",0,0))</f>
        <v>0</v>
      </c>
      <c r="I22" s="12">
        <f>IF(VLOOKUP($A22,'Outbreak dataset'!$A:$L,12)&gt;24*(3-1), IF(VLOOKUP($A22,'Outbreak dataset'!$A:$L,6)&lt;24*(3),1,0),  IF(VLOOKUP($A22,'Outbreak dataset'!$A:$L,6)="",0,0))</f>
        <v>0</v>
      </c>
      <c r="J22" s="12">
        <f>IF(VLOOKUP($A22,'Outbreak dataset'!$A:$L,12)&gt;24*(4-1), IF(VLOOKUP($A22,'Outbreak dataset'!$A:$L,6)&lt;24*(4),1,0),  IF(VLOOKUP($A22,'Outbreak dataset'!$A:$L,6)="",0,0))</f>
        <v>1</v>
      </c>
      <c r="K22" s="12">
        <f>IF(VLOOKUP($A22,'Outbreak dataset'!$A:$L,12)&gt;24*(5-1), IF(VLOOKUP($A22,'Outbreak dataset'!$A:$L,6)&lt;24*(5),1,0),  IF(VLOOKUP($A22,'Outbreak dataset'!$A:$L,6)="",0,0))</f>
        <v>0</v>
      </c>
      <c r="L22" s="59">
        <f>IF(VLOOKUP($A22,'Outbreak dataset'!$A:$L,12)&lt;24*(1-1), IF(VLOOKUP($A22,'Outbreak dataset'!$A:$L,6)="",0,1),0)</f>
        <v>0</v>
      </c>
      <c r="M22" s="59">
        <f>IF(VLOOKUP($A22,'Outbreak dataset'!$A:$L,12)&lt;24*(2-1), IF(VLOOKUP($A22,'Outbreak dataset'!$A:$L,6)="",0,1),0)</f>
        <v>0</v>
      </c>
      <c r="N22" s="59">
        <f>IF(VLOOKUP($A22,'Outbreak dataset'!$A:$L,12)&lt;24*(3-1), IF(VLOOKUP($A22,'Outbreak dataset'!$A:$L,6)="",0,1),0)</f>
        <v>0</v>
      </c>
      <c r="O22" s="59">
        <f>IF(VLOOKUP($A22,'Outbreak dataset'!$A:$L,12)&lt;24*(4-1), IF(VLOOKUP($A22,'Outbreak dataset'!$A:$L,6)="",0,1),0)</f>
        <v>0</v>
      </c>
      <c r="P22" s="59">
        <f>IF(VLOOKUP($A22,'Outbreak dataset'!$A:$L,12)&lt;24*(5-1), IF(VLOOKUP($A22,'Outbreak dataset'!$A:$L,6)="",0,1),0)</f>
        <v>1</v>
      </c>
    </row>
    <row r="23" spans="1:16">
      <c r="A23" s="128">
        <f>IF(ISERROR(MATCH(A22+1,'Outbreak dataset'!A:A,0)),"",A22+1)</f>
        <v>21</v>
      </c>
      <c r="B23" s="12">
        <f>IF(VLOOKUP($A23,'Outbreak dataset'!$A:$F,6)&gt;24*1,1,IF(VLOOKUP($A23,'Outbreak dataset'!$A:$F,6)="",1,0))</f>
        <v>1</v>
      </c>
      <c r="C23" s="12">
        <f>IF(VLOOKUP($A23,'Outbreak dataset'!$A:$F,6)&gt;24*2,1,IF(VLOOKUP($A23,'Outbreak dataset'!$A:$F,6)="",1,0))</f>
        <v>1</v>
      </c>
      <c r="D23" s="12">
        <f>IF(VLOOKUP($A23,'Outbreak dataset'!$A:$F,6)&gt;24*3,1,IF(VLOOKUP($A23,'Outbreak dataset'!$A:$F,6)="",1,0))</f>
        <v>1</v>
      </c>
      <c r="E23" s="12">
        <f>IF(VLOOKUP($A23,'Outbreak dataset'!$A:$F,6)&gt;24*4,1,IF(VLOOKUP($A23,'Outbreak dataset'!$A:$F,6)="",1,0))</f>
        <v>0</v>
      </c>
      <c r="F23" s="12">
        <f>IF(VLOOKUP($A23,'Outbreak dataset'!$A:$F,6)&gt;24*5,1,IF(VLOOKUP($A23,'Outbreak dataset'!$A:$F,6)="",1,0))</f>
        <v>0</v>
      </c>
      <c r="G23" s="12">
        <f>IF(VLOOKUP($A23,'Outbreak dataset'!$A:$L,12)&gt;24*(1-1), IF(VLOOKUP($A23,'Outbreak dataset'!$A:$L,6)&lt;24*(1),1,0),  IF(VLOOKUP($A23,'Outbreak dataset'!$A:$L,6)="",0,0))</f>
        <v>0</v>
      </c>
      <c r="H23" s="12">
        <f>IF(VLOOKUP($A23,'Outbreak dataset'!$A:$L,12)&gt;24*(2-1), IF(VLOOKUP($A23,'Outbreak dataset'!$A:$L,6)&lt;24*(2),1,0),  IF(VLOOKUP($A23,'Outbreak dataset'!$A:$L,6)="",0,0))</f>
        <v>0</v>
      </c>
      <c r="I23" s="12">
        <f>IF(VLOOKUP($A23,'Outbreak dataset'!$A:$L,12)&gt;24*(3-1), IF(VLOOKUP($A23,'Outbreak dataset'!$A:$L,6)&lt;24*(3),1,0),  IF(VLOOKUP($A23,'Outbreak dataset'!$A:$L,6)="",0,0))</f>
        <v>0</v>
      </c>
      <c r="J23" s="12">
        <f>IF(VLOOKUP($A23,'Outbreak dataset'!$A:$L,12)&gt;24*(4-1), IF(VLOOKUP($A23,'Outbreak dataset'!$A:$L,6)&lt;24*(4),1,0),  IF(VLOOKUP($A23,'Outbreak dataset'!$A:$L,6)="",0,0))</f>
        <v>1</v>
      </c>
      <c r="K23" s="12">
        <f>IF(VLOOKUP($A23,'Outbreak dataset'!$A:$L,12)&gt;24*(5-1), IF(VLOOKUP($A23,'Outbreak dataset'!$A:$L,6)&lt;24*(5),1,0),  IF(VLOOKUP($A23,'Outbreak dataset'!$A:$L,6)="",0,0))</f>
        <v>0</v>
      </c>
      <c r="L23" s="59">
        <f>IF(VLOOKUP($A23,'Outbreak dataset'!$A:$L,12)&lt;24*(1-1), IF(VLOOKUP($A23,'Outbreak dataset'!$A:$L,6)="",0,1),0)</f>
        <v>0</v>
      </c>
      <c r="M23" s="59">
        <f>IF(VLOOKUP($A23,'Outbreak dataset'!$A:$L,12)&lt;24*(2-1), IF(VLOOKUP($A23,'Outbreak dataset'!$A:$L,6)="",0,1),0)</f>
        <v>0</v>
      </c>
      <c r="N23" s="59">
        <f>IF(VLOOKUP($A23,'Outbreak dataset'!$A:$L,12)&lt;24*(3-1), IF(VLOOKUP($A23,'Outbreak dataset'!$A:$L,6)="",0,1),0)</f>
        <v>0</v>
      </c>
      <c r="O23" s="59">
        <f>IF(VLOOKUP($A23,'Outbreak dataset'!$A:$L,12)&lt;24*(4-1), IF(VLOOKUP($A23,'Outbreak dataset'!$A:$L,6)="",0,1),0)</f>
        <v>0</v>
      </c>
      <c r="P23" s="59">
        <f>IF(VLOOKUP($A23,'Outbreak dataset'!$A:$L,12)&lt;24*(5-1), IF(VLOOKUP($A23,'Outbreak dataset'!$A:$L,6)="",0,1),0)</f>
        <v>1</v>
      </c>
    </row>
    <row r="24" spans="1:16">
      <c r="A24" s="128">
        <f>IF(ISERROR(MATCH(A23+1,'Outbreak dataset'!A:A,0)),"",A23+1)</f>
        <v>22</v>
      </c>
      <c r="B24" s="12">
        <f>IF(VLOOKUP($A24,'Outbreak dataset'!$A:$F,6)&gt;24*1,1,IF(VLOOKUP($A24,'Outbreak dataset'!$A:$F,6)="",1,0))</f>
        <v>1</v>
      </c>
      <c r="C24" s="12">
        <f>IF(VLOOKUP($A24,'Outbreak dataset'!$A:$F,6)&gt;24*2,1,IF(VLOOKUP($A24,'Outbreak dataset'!$A:$F,6)="",1,0))</f>
        <v>1</v>
      </c>
      <c r="D24" s="12">
        <f>IF(VLOOKUP($A24,'Outbreak dataset'!$A:$F,6)&gt;24*3,1,IF(VLOOKUP($A24,'Outbreak dataset'!$A:$F,6)="",1,0))</f>
        <v>1</v>
      </c>
      <c r="E24" s="12">
        <f>IF(VLOOKUP($A24,'Outbreak dataset'!$A:$F,6)&gt;24*4,1,IF(VLOOKUP($A24,'Outbreak dataset'!$A:$F,6)="",1,0))</f>
        <v>0</v>
      </c>
      <c r="F24" s="12">
        <f>IF(VLOOKUP($A24,'Outbreak dataset'!$A:$F,6)&gt;24*5,1,IF(VLOOKUP($A24,'Outbreak dataset'!$A:$F,6)="",1,0))</f>
        <v>0</v>
      </c>
      <c r="G24" s="12">
        <f>IF(VLOOKUP($A24,'Outbreak dataset'!$A:$L,12)&gt;24*(1-1), IF(VLOOKUP($A24,'Outbreak dataset'!$A:$L,6)&lt;24*(1),1,0),  IF(VLOOKUP($A24,'Outbreak dataset'!$A:$L,6)="",0,0))</f>
        <v>0</v>
      </c>
      <c r="H24" s="12">
        <f>IF(VLOOKUP($A24,'Outbreak dataset'!$A:$L,12)&gt;24*(2-1), IF(VLOOKUP($A24,'Outbreak dataset'!$A:$L,6)&lt;24*(2),1,0),  IF(VLOOKUP($A24,'Outbreak dataset'!$A:$L,6)="",0,0))</f>
        <v>0</v>
      </c>
      <c r="I24" s="12">
        <f>IF(VLOOKUP($A24,'Outbreak dataset'!$A:$L,12)&gt;24*(3-1), IF(VLOOKUP($A24,'Outbreak dataset'!$A:$L,6)&lt;24*(3),1,0),  IF(VLOOKUP($A24,'Outbreak dataset'!$A:$L,6)="",0,0))</f>
        <v>0</v>
      </c>
      <c r="J24" s="12">
        <f>IF(VLOOKUP($A24,'Outbreak dataset'!$A:$L,12)&gt;24*(4-1), IF(VLOOKUP($A24,'Outbreak dataset'!$A:$L,6)&lt;24*(4),1,0),  IF(VLOOKUP($A24,'Outbreak dataset'!$A:$L,6)="",0,0))</f>
        <v>1</v>
      </c>
      <c r="K24" s="12">
        <f>IF(VLOOKUP($A24,'Outbreak dataset'!$A:$L,12)&gt;24*(5-1), IF(VLOOKUP($A24,'Outbreak dataset'!$A:$L,6)&lt;24*(5),1,0),  IF(VLOOKUP($A24,'Outbreak dataset'!$A:$L,6)="",0,0))</f>
        <v>0</v>
      </c>
      <c r="L24" s="59">
        <f>IF(VLOOKUP($A24,'Outbreak dataset'!$A:$L,12)&lt;24*(1-1), IF(VLOOKUP($A24,'Outbreak dataset'!$A:$L,6)="",0,1),0)</f>
        <v>0</v>
      </c>
      <c r="M24" s="59">
        <f>IF(VLOOKUP($A24,'Outbreak dataset'!$A:$L,12)&lt;24*(2-1), IF(VLOOKUP($A24,'Outbreak dataset'!$A:$L,6)="",0,1),0)</f>
        <v>0</v>
      </c>
      <c r="N24" s="59">
        <f>IF(VLOOKUP($A24,'Outbreak dataset'!$A:$L,12)&lt;24*(3-1), IF(VLOOKUP($A24,'Outbreak dataset'!$A:$L,6)="",0,1),0)</f>
        <v>0</v>
      </c>
      <c r="O24" s="59">
        <f>IF(VLOOKUP($A24,'Outbreak dataset'!$A:$L,12)&lt;24*(4-1), IF(VLOOKUP($A24,'Outbreak dataset'!$A:$L,6)="",0,1),0)</f>
        <v>0</v>
      </c>
      <c r="P24" s="59">
        <f>IF(VLOOKUP($A24,'Outbreak dataset'!$A:$L,12)&lt;24*(5-1), IF(VLOOKUP($A24,'Outbreak dataset'!$A:$L,6)="",0,1),0)</f>
        <v>1</v>
      </c>
    </row>
    <row r="25" spans="1:16">
      <c r="A25" s="128">
        <f>IF(ISERROR(MATCH(A24+1,'Outbreak dataset'!A:A,0)),"",A24+1)</f>
        <v>23</v>
      </c>
      <c r="B25" s="12">
        <f>IF(VLOOKUP($A25,'Outbreak dataset'!$A:$F,6)&gt;24*1,1,IF(VLOOKUP($A25,'Outbreak dataset'!$A:$F,6)="",1,0))</f>
        <v>1</v>
      </c>
      <c r="C25" s="12">
        <f>IF(VLOOKUP($A25,'Outbreak dataset'!$A:$F,6)&gt;24*2,1,IF(VLOOKUP($A25,'Outbreak dataset'!$A:$F,6)="",1,0))</f>
        <v>1</v>
      </c>
      <c r="D25" s="12">
        <f>IF(VLOOKUP($A25,'Outbreak dataset'!$A:$F,6)&gt;24*3,1,IF(VLOOKUP($A25,'Outbreak dataset'!$A:$F,6)="",1,0))</f>
        <v>1</v>
      </c>
      <c r="E25" s="12">
        <f>IF(VLOOKUP($A25,'Outbreak dataset'!$A:$F,6)&gt;24*4,1,IF(VLOOKUP($A25,'Outbreak dataset'!$A:$F,6)="",1,0))</f>
        <v>0</v>
      </c>
      <c r="F25" s="12">
        <f>IF(VLOOKUP($A25,'Outbreak dataset'!$A:$F,6)&gt;24*5,1,IF(VLOOKUP($A25,'Outbreak dataset'!$A:$F,6)="",1,0))</f>
        <v>0</v>
      </c>
      <c r="G25" s="12">
        <f>IF(VLOOKUP($A25,'Outbreak dataset'!$A:$L,12)&gt;24*(1-1), IF(VLOOKUP($A25,'Outbreak dataset'!$A:$L,6)&lt;24*(1),1,0),  IF(VLOOKUP($A25,'Outbreak dataset'!$A:$L,6)="",0,0))</f>
        <v>0</v>
      </c>
      <c r="H25" s="12">
        <f>IF(VLOOKUP($A25,'Outbreak dataset'!$A:$L,12)&gt;24*(2-1), IF(VLOOKUP($A25,'Outbreak dataset'!$A:$L,6)&lt;24*(2),1,0),  IF(VLOOKUP($A25,'Outbreak dataset'!$A:$L,6)="",0,0))</f>
        <v>0</v>
      </c>
      <c r="I25" s="12">
        <f>IF(VLOOKUP($A25,'Outbreak dataset'!$A:$L,12)&gt;24*(3-1), IF(VLOOKUP($A25,'Outbreak dataset'!$A:$L,6)&lt;24*(3),1,0),  IF(VLOOKUP($A25,'Outbreak dataset'!$A:$L,6)="",0,0))</f>
        <v>0</v>
      </c>
      <c r="J25" s="12">
        <f>IF(VLOOKUP($A25,'Outbreak dataset'!$A:$L,12)&gt;24*(4-1), IF(VLOOKUP($A25,'Outbreak dataset'!$A:$L,6)&lt;24*(4),1,0),  IF(VLOOKUP($A25,'Outbreak dataset'!$A:$L,6)="",0,0))</f>
        <v>1</v>
      </c>
      <c r="K25" s="12">
        <f>IF(VLOOKUP($A25,'Outbreak dataset'!$A:$L,12)&gt;24*(5-1), IF(VLOOKUP($A25,'Outbreak dataset'!$A:$L,6)&lt;24*(5),1,0),  IF(VLOOKUP($A25,'Outbreak dataset'!$A:$L,6)="",0,0))</f>
        <v>0</v>
      </c>
      <c r="L25" s="59">
        <f>IF(VLOOKUP($A25,'Outbreak dataset'!$A:$L,12)&lt;24*(1-1), IF(VLOOKUP($A25,'Outbreak dataset'!$A:$L,6)="",0,1),0)</f>
        <v>0</v>
      </c>
      <c r="M25" s="59">
        <f>IF(VLOOKUP($A25,'Outbreak dataset'!$A:$L,12)&lt;24*(2-1), IF(VLOOKUP($A25,'Outbreak dataset'!$A:$L,6)="",0,1),0)</f>
        <v>0</v>
      </c>
      <c r="N25" s="59">
        <f>IF(VLOOKUP($A25,'Outbreak dataset'!$A:$L,12)&lt;24*(3-1), IF(VLOOKUP($A25,'Outbreak dataset'!$A:$L,6)="",0,1),0)</f>
        <v>0</v>
      </c>
      <c r="O25" s="59">
        <f>IF(VLOOKUP($A25,'Outbreak dataset'!$A:$L,12)&lt;24*(4-1), IF(VLOOKUP($A25,'Outbreak dataset'!$A:$L,6)="",0,1),0)</f>
        <v>0</v>
      </c>
      <c r="P25" s="59">
        <f>IF(VLOOKUP($A25,'Outbreak dataset'!$A:$L,12)&lt;24*(5-1), IF(VLOOKUP($A25,'Outbreak dataset'!$A:$L,6)="",0,1),0)</f>
        <v>1</v>
      </c>
    </row>
    <row r="26" spans="1:16">
      <c r="A26" s="128">
        <f>IF(ISERROR(MATCH(A25+1,'Outbreak dataset'!A:A,0)),"",A25+1)</f>
        <v>24</v>
      </c>
      <c r="B26" s="12">
        <f>IF(VLOOKUP($A26,'Outbreak dataset'!$A:$F,6)&gt;24*1,1,IF(VLOOKUP($A26,'Outbreak dataset'!$A:$F,6)="",1,0))</f>
        <v>1</v>
      </c>
      <c r="C26" s="12">
        <f>IF(VLOOKUP($A26,'Outbreak dataset'!$A:$F,6)&gt;24*2,1,IF(VLOOKUP($A26,'Outbreak dataset'!$A:$F,6)="",1,0))</f>
        <v>1</v>
      </c>
      <c r="D26" s="12">
        <f>IF(VLOOKUP($A26,'Outbreak dataset'!$A:$F,6)&gt;24*3,1,IF(VLOOKUP($A26,'Outbreak dataset'!$A:$F,6)="",1,0))</f>
        <v>1</v>
      </c>
      <c r="E26" s="12">
        <f>IF(VLOOKUP($A26,'Outbreak dataset'!$A:$F,6)&gt;24*4,1,IF(VLOOKUP($A26,'Outbreak dataset'!$A:$F,6)="",1,0))</f>
        <v>0</v>
      </c>
      <c r="F26" s="12">
        <f>IF(VLOOKUP($A26,'Outbreak dataset'!$A:$F,6)&gt;24*5,1,IF(VLOOKUP($A26,'Outbreak dataset'!$A:$F,6)="",1,0))</f>
        <v>0</v>
      </c>
      <c r="G26" s="12">
        <f>IF(VLOOKUP($A26,'Outbreak dataset'!$A:$L,12)&gt;24*(1-1), IF(VLOOKUP($A26,'Outbreak dataset'!$A:$L,6)&lt;24*(1),1,0),  IF(VLOOKUP($A26,'Outbreak dataset'!$A:$L,6)="",0,0))</f>
        <v>0</v>
      </c>
      <c r="H26" s="12">
        <f>IF(VLOOKUP($A26,'Outbreak dataset'!$A:$L,12)&gt;24*(2-1), IF(VLOOKUP($A26,'Outbreak dataset'!$A:$L,6)&lt;24*(2),1,0),  IF(VLOOKUP($A26,'Outbreak dataset'!$A:$L,6)="",0,0))</f>
        <v>0</v>
      </c>
      <c r="I26" s="12">
        <f>IF(VLOOKUP($A26,'Outbreak dataset'!$A:$L,12)&gt;24*(3-1), IF(VLOOKUP($A26,'Outbreak dataset'!$A:$L,6)&lt;24*(3),1,0),  IF(VLOOKUP($A26,'Outbreak dataset'!$A:$L,6)="",0,0))</f>
        <v>0</v>
      </c>
      <c r="J26" s="12">
        <f>IF(VLOOKUP($A26,'Outbreak dataset'!$A:$L,12)&gt;24*(4-1), IF(VLOOKUP($A26,'Outbreak dataset'!$A:$L,6)&lt;24*(4),1,0),  IF(VLOOKUP($A26,'Outbreak dataset'!$A:$L,6)="",0,0))</f>
        <v>1</v>
      </c>
      <c r="K26" s="12">
        <f>IF(VLOOKUP($A26,'Outbreak dataset'!$A:$L,12)&gt;24*(5-1), IF(VLOOKUP($A26,'Outbreak dataset'!$A:$L,6)&lt;24*(5),1,0),  IF(VLOOKUP($A26,'Outbreak dataset'!$A:$L,6)="",0,0))</f>
        <v>0</v>
      </c>
      <c r="L26" s="59">
        <f>IF(VLOOKUP($A26,'Outbreak dataset'!$A:$L,12)&lt;24*(1-1), IF(VLOOKUP($A26,'Outbreak dataset'!$A:$L,6)="",0,1),0)</f>
        <v>0</v>
      </c>
      <c r="M26" s="59">
        <f>IF(VLOOKUP($A26,'Outbreak dataset'!$A:$L,12)&lt;24*(2-1), IF(VLOOKUP($A26,'Outbreak dataset'!$A:$L,6)="",0,1),0)</f>
        <v>0</v>
      </c>
      <c r="N26" s="59">
        <f>IF(VLOOKUP($A26,'Outbreak dataset'!$A:$L,12)&lt;24*(3-1), IF(VLOOKUP($A26,'Outbreak dataset'!$A:$L,6)="",0,1),0)</f>
        <v>0</v>
      </c>
      <c r="O26" s="59">
        <f>IF(VLOOKUP($A26,'Outbreak dataset'!$A:$L,12)&lt;24*(4-1), IF(VLOOKUP($A26,'Outbreak dataset'!$A:$L,6)="",0,1),0)</f>
        <v>0</v>
      </c>
      <c r="P26" s="59">
        <f>IF(VLOOKUP($A26,'Outbreak dataset'!$A:$L,12)&lt;24*(5-1), IF(VLOOKUP($A26,'Outbreak dataset'!$A:$L,6)="",0,1),0)</f>
        <v>1</v>
      </c>
    </row>
    <row r="27" spans="1:16">
      <c r="A27" s="128">
        <f>IF(ISERROR(MATCH(A26+1,'Outbreak dataset'!A:A,0)),"",A26+1)</f>
        <v>25</v>
      </c>
      <c r="B27" s="12">
        <f>IF(VLOOKUP($A27,'Outbreak dataset'!$A:$F,6)&gt;24*1,1,IF(VLOOKUP($A27,'Outbreak dataset'!$A:$F,6)="",1,0))</f>
        <v>1</v>
      </c>
      <c r="C27" s="12">
        <f>IF(VLOOKUP($A27,'Outbreak dataset'!$A:$F,6)&gt;24*2,1,IF(VLOOKUP($A27,'Outbreak dataset'!$A:$F,6)="",1,0))</f>
        <v>1</v>
      </c>
      <c r="D27" s="12">
        <f>IF(VLOOKUP($A27,'Outbreak dataset'!$A:$F,6)&gt;24*3,1,IF(VLOOKUP($A27,'Outbreak dataset'!$A:$F,6)="",1,0))</f>
        <v>1</v>
      </c>
      <c r="E27" s="12">
        <f>IF(VLOOKUP($A27,'Outbreak dataset'!$A:$F,6)&gt;24*4,1,IF(VLOOKUP($A27,'Outbreak dataset'!$A:$F,6)="",1,0))</f>
        <v>0</v>
      </c>
      <c r="F27" s="12">
        <f>IF(VLOOKUP($A27,'Outbreak dataset'!$A:$F,6)&gt;24*5,1,IF(VLOOKUP($A27,'Outbreak dataset'!$A:$F,6)="",1,0))</f>
        <v>0</v>
      </c>
      <c r="G27" s="12">
        <f>IF(VLOOKUP($A27,'Outbreak dataset'!$A:$L,12)&gt;24*(1-1), IF(VLOOKUP($A27,'Outbreak dataset'!$A:$L,6)&lt;24*(1),1,0),  IF(VLOOKUP($A27,'Outbreak dataset'!$A:$L,6)="",0,0))</f>
        <v>0</v>
      </c>
      <c r="H27" s="12">
        <f>IF(VLOOKUP($A27,'Outbreak dataset'!$A:$L,12)&gt;24*(2-1), IF(VLOOKUP($A27,'Outbreak dataset'!$A:$L,6)&lt;24*(2),1,0),  IF(VLOOKUP($A27,'Outbreak dataset'!$A:$L,6)="",0,0))</f>
        <v>0</v>
      </c>
      <c r="I27" s="12">
        <f>IF(VLOOKUP($A27,'Outbreak dataset'!$A:$L,12)&gt;24*(3-1), IF(VLOOKUP($A27,'Outbreak dataset'!$A:$L,6)&lt;24*(3),1,0),  IF(VLOOKUP($A27,'Outbreak dataset'!$A:$L,6)="",0,0))</f>
        <v>0</v>
      </c>
      <c r="J27" s="12">
        <f>IF(VLOOKUP($A27,'Outbreak dataset'!$A:$L,12)&gt;24*(4-1), IF(VLOOKUP($A27,'Outbreak dataset'!$A:$L,6)&lt;24*(4),1,0),  IF(VLOOKUP($A27,'Outbreak dataset'!$A:$L,6)="",0,0))</f>
        <v>1</v>
      </c>
      <c r="K27" s="12">
        <f>IF(VLOOKUP($A27,'Outbreak dataset'!$A:$L,12)&gt;24*(5-1), IF(VLOOKUP($A27,'Outbreak dataset'!$A:$L,6)&lt;24*(5),1,0),  IF(VLOOKUP($A27,'Outbreak dataset'!$A:$L,6)="",0,0))</f>
        <v>0</v>
      </c>
      <c r="L27" s="59">
        <f>IF(VLOOKUP($A27,'Outbreak dataset'!$A:$L,12)&lt;24*(1-1), IF(VLOOKUP($A27,'Outbreak dataset'!$A:$L,6)="",0,1),0)</f>
        <v>0</v>
      </c>
      <c r="M27" s="59">
        <f>IF(VLOOKUP($A27,'Outbreak dataset'!$A:$L,12)&lt;24*(2-1), IF(VLOOKUP($A27,'Outbreak dataset'!$A:$L,6)="",0,1),0)</f>
        <v>0</v>
      </c>
      <c r="N27" s="59">
        <f>IF(VLOOKUP($A27,'Outbreak dataset'!$A:$L,12)&lt;24*(3-1), IF(VLOOKUP($A27,'Outbreak dataset'!$A:$L,6)="",0,1),0)</f>
        <v>0</v>
      </c>
      <c r="O27" s="59">
        <f>IF(VLOOKUP($A27,'Outbreak dataset'!$A:$L,12)&lt;24*(4-1), IF(VLOOKUP($A27,'Outbreak dataset'!$A:$L,6)="",0,1),0)</f>
        <v>0</v>
      </c>
      <c r="P27" s="59">
        <f>IF(VLOOKUP($A27,'Outbreak dataset'!$A:$L,12)&lt;24*(5-1), IF(VLOOKUP($A27,'Outbreak dataset'!$A:$L,6)="",0,1),0)</f>
        <v>1</v>
      </c>
    </row>
    <row r="28" spans="1:16">
      <c r="A28" s="128">
        <f>IF(ISERROR(MATCH(A27+1,'Outbreak dataset'!A:A,0)),"",A27+1)</f>
        <v>26</v>
      </c>
      <c r="B28" s="12">
        <f>IF(VLOOKUP($A28,'Outbreak dataset'!$A:$F,6)&gt;24*1,1,IF(VLOOKUP($A28,'Outbreak dataset'!$A:$F,6)="",1,0))</f>
        <v>1</v>
      </c>
      <c r="C28" s="12">
        <f>IF(VLOOKUP($A28,'Outbreak dataset'!$A:$F,6)&gt;24*2,1,IF(VLOOKUP($A28,'Outbreak dataset'!$A:$F,6)="",1,0))</f>
        <v>1</v>
      </c>
      <c r="D28" s="12">
        <f>IF(VLOOKUP($A28,'Outbreak dataset'!$A:$F,6)&gt;24*3,1,IF(VLOOKUP($A28,'Outbreak dataset'!$A:$F,6)="",1,0))</f>
        <v>1</v>
      </c>
      <c r="E28" s="12">
        <f>IF(VLOOKUP($A28,'Outbreak dataset'!$A:$F,6)&gt;24*4,1,IF(VLOOKUP($A28,'Outbreak dataset'!$A:$F,6)="",1,0))</f>
        <v>0</v>
      </c>
      <c r="F28" s="12">
        <f>IF(VLOOKUP($A28,'Outbreak dataset'!$A:$F,6)&gt;24*5,1,IF(VLOOKUP($A28,'Outbreak dataset'!$A:$F,6)="",1,0))</f>
        <v>0</v>
      </c>
      <c r="G28" s="12">
        <f>IF(VLOOKUP($A28,'Outbreak dataset'!$A:$L,12)&gt;24*(1-1), IF(VLOOKUP($A28,'Outbreak dataset'!$A:$L,6)&lt;24*(1),1,0),  IF(VLOOKUP($A28,'Outbreak dataset'!$A:$L,6)="",0,0))</f>
        <v>0</v>
      </c>
      <c r="H28" s="12">
        <f>IF(VLOOKUP($A28,'Outbreak dataset'!$A:$L,12)&gt;24*(2-1), IF(VLOOKUP($A28,'Outbreak dataset'!$A:$L,6)&lt;24*(2),1,0),  IF(VLOOKUP($A28,'Outbreak dataset'!$A:$L,6)="",0,0))</f>
        <v>0</v>
      </c>
      <c r="I28" s="12">
        <f>IF(VLOOKUP($A28,'Outbreak dataset'!$A:$L,12)&gt;24*(3-1), IF(VLOOKUP($A28,'Outbreak dataset'!$A:$L,6)&lt;24*(3),1,0),  IF(VLOOKUP($A28,'Outbreak dataset'!$A:$L,6)="",0,0))</f>
        <v>0</v>
      </c>
      <c r="J28" s="12">
        <f>IF(VLOOKUP($A28,'Outbreak dataset'!$A:$L,12)&gt;24*(4-1), IF(VLOOKUP($A28,'Outbreak dataset'!$A:$L,6)&lt;24*(4),1,0),  IF(VLOOKUP($A28,'Outbreak dataset'!$A:$L,6)="",0,0))</f>
        <v>1</v>
      </c>
      <c r="K28" s="12">
        <f>IF(VLOOKUP($A28,'Outbreak dataset'!$A:$L,12)&gt;24*(5-1), IF(VLOOKUP($A28,'Outbreak dataset'!$A:$L,6)&lt;24*(5),1,0),  IF(VLOOKUP($A28,'Outbreak dataset'!$A:$L,6)="",0,0))</f>
        <v>1</v>
      </c>
      <c r="L28" s="59">
        <f>IF(VLOOKUP($A28,'Outbreak dataset'!$A:$L,12)&lt;24*(1-1), IF(VLOOKUP($A28,'Outbreak dataset'!$A:$L,6)="",0,1),0)</f>
        <v>0</v>
      </c>
      <c r="M28" s="59">
        <f>IF(VLOOKUP($A28,'Outbreak dataset'!$A:$L,12)&lt;24*(2-1), IF(VLOOKUP($A28,'Outbreak dataset'!$A:$L,6)="",0,1),0)</f>
        <v>0</v>
      </c>
      <c r="N28" s="59">
        <f>IF(VLOOKUP($A28,'Outbreak dataset'!$A:$L,12)&lt;24*(3-1), IF(VLOOKUP($A28,'Outbreak dataset'!$A:$L,6)="",0,1),0)</f>
        <v>0</v>
      </c>
      <c r="O28" s="59">
        <f>IF(VLOOKUP($A28,'Outbreak dataset'!$A:$L,12)&lt;24*(4-1), IF(VLOOKUP($A28,'Outbreak dataset'!$A:$L,6)="",0,1),0)</f>
        <v>0</v>
      </c>
      <c r="P28" s="59">
        <f>IF(VLOOKUP($A28,'Outbreak dataset'!$A:$L,12)&lt;24*(5-1), IF(VLOOKUP($A28,'Outbreak dataset'!$A:$L,6)="",0,1),0)</f>
        <v>0</v>
      </c>
    </row>
    <row r="29" spans="1:16">
      <c r="A29" s="128">
        <f>IF(ISERROR(MATCH(A28+1,'Outbreak dataset'!A:A,0)),"",A28+1)</f>
        <v>27</v>
      </c>
      <c r="B29" s="12">
        <f>IF(VLOOKUP($A29,'Outbreak dataset'!$A:$F,6)&gt;24*1,1,IF(VLOOKUP($A29,'Outbreak dataset'!$A:$F,6)="",1,0))</f>
        <v>1</v>
      </c>
      <c r="C29" s="12">
        <f>IF(VLOOKUP($A29,'Outbreak dataset'!$A:$F,6)&gt;24*2,1,IF(VLOOKUP($A29,'Outbreak dataset'!$A:$F,6)="",1,0))</f>
        <v>1</v>
      </c>
      <c r="D29" s="12">
        <f>IF(VLOOKUP($A29,'Outbreak dataset'!$A:$F,6)&gt;24*3,1,IF(VLOOKUP($A29,'Outbreak dataset'!$A:$F,6)="",1,0))</f>
        <v>1</v>
      </c>
      <c r="E29" s="12">
        <f>IF(VLOOKUP($A29,'Outbreak dataset'!$A:$F,6)&gt;24*4,1,IF(VLOOKUP($A29,'Outbreak dataset'!$A:$F,6)="",1,0))</f>
        <v>0</v>
      </c>
      <c r="F29" s="12">
        <f>IF(VLOOKUP($A29,'Outbreak dataset'!$A:$F,6)&gt;24*5,1,IF(VLOOKUP($A29,'Outbreak dataset'!$A:$F,6)="",1,0))</f>
        <v>0</v>
      </c>
      <c r="G29" s="12">
        <f>IF(VLOOKUP($A29,'Outbreak dataset'!$A:$L,12)&gt;24*(1-1), IF(VLOOKUP($A29,'Outbreak dataset'!$A:$L,6)&lt;24*(1),1,0),  IF(VLOOKUP($A29,'Outbreak dataset'!$A:$L,6)="",0,0))</f>
        <v>0</v>
      </c>
      <c r="H29" s="12">
        <f>IF(VLOOKUP($A29,'Outbreak dataset'!$A:$L,12)&gt;24*(2-1), IF(VLOOKUP($A29,'Outbreak dataset'!$A:$L,6)&lt;24*(2),1,0),  IF(VLOOKUP($A29,'Outbreak dataset'!$A:$L,6)="",0,0))</f>
        <v>0</v>
      </c>
      <c r="I29" s="12">
        <f>IF(VLOOKUP($A29,'Outbreak dataset'!$A:$L,12)&gt;24*(3-1), IF(VLOOKUP($A29,'Outbreak dataset'!$A:$L,6)&lt;24*(3),1,0),  IF(VLOOKUP($A29,'Outbreak dataset'!$A:$L,6)="",0,0))</f>
        <v>0</v>
      </c>
      <c r="J29" s="12">
        <f>IF(VLOOKUP($A29,'Outbreak dataset'!$A:$L,12)&gt;24*(4-1), IF(VLOOKUP($A29,'Outbreak dataset'!$A:$L,6)&lt;24*(4),1,0),  IF(VLOOKUP($A29,'Outbreak dataset'!$A:$L,6)="",0,0))</f>
        <v>1</v>
      </c>
      <c r="K29" s="12">
        <f>IF(VLOOKUP($A29,'Outbreak dataset'!$A:$L,12)&gt;24*(5-1), IF(VLOOKUP($A29,'Outbreak dataset'!$A:$L,6)&lt;24*(5),1,0),  IF(VLOOKUP($A29,'Outbreak dataset'!$A:$L,6)="",0,0))</f>
        <v>1</v>
      </c>
      <c r="L29" s="59">
        <f>IF(VLOOKUP($A29,'Outbreak dataset'!$A:$L,12)&lt;24*(1-1), IF(VLOOKUP($A29,'Outbreak dataset'!$A:$L,6)="",0,1),0)</f>
        <v>0</v>
      </c>
      <c r="M29" s="59">
        <f>IF(VLOOKUP($A29,'Outbreak dataset'!$A:$L,12)&lt;24*(2-1), IF(VLOOKUP($A29,'Outbreak dataset'!$A:$L,6)="",0,1),0)</f>
        <v>0</v>
      </c>
      <c r="N29" s="59">
        <f>IF(VLOOKUP($A29,'Outbreak dataset'!$A:$L,12)&lt;24*(3-1), IF(VLOOKUP($A29,'Outbreak dataset'!$A:$L,6)="",0,1),0)</f>
        <v>0</v>
      </c>
      <c r="O29" s="59">
        <f>IF(VLOOKUP($A29,'Outbreak dataset'!$A:$L,12)&lt;24*(4-1), IF(VLOOKUP($A29,'Outbreak dataset'!$A:$L,6)="",0,1),0)</f>
        <v>0</v>
      </c>
      <c r="P29" s="59">
        <f>IF(VLOOKUP($A29,'Outbreak dataset'!$A:$L,12)&lt;24*(5-1), IF(VLOOKUP($A29,'Outbreak dataset'!$A:$L,6)="",0,1),0)</f>
        <v>0</v>
      </c>
    </row>
    <row r="30" spans="1:16">
      <c r="A30" s="128">
        <f>IF(ISERROR(MATCH(A29+1,'Outbreak dataset'!A:A,0)),"",A29+1)</f>
        <v>28</v>
      </c>
      <c r="B30" s="12">
        <f>IF(VLOOKUP($A30,'Outbreak dataset'!$A:$F,6)&gt;24*1,1,IF(VLOOKUP($A30,'Outbreak dataset'!$A:$F,6)="",1,0))</f>
        <v>1</v>
      </c>
      <c r="C30" s="12">
        <f>IF(VLOOKUP($A30,'Outbreak dataset'!$A:$F,6)&gt;24*2,1,IF(VLOOKUP($A30,'Outbreak dataset'!$A:$F,6)="",1,0))</f>
        <v>1</v>
      </c>
      <c r="D30" s="12">
        <f>IF(VLOOKUP($A30,'Outbreak dataset'!$A:$F,6)&gt;24*3,1,IF(VLOOKUP($A30,'Outbreak dataset'!$A:$F,6)="",1,0))</f>
        <v>1</v>
      </c>
      <c r="E30" s="12">
        <f>IF(VLOOKUP($A30,'Outbreak dataset'!$A:$F,6)&gt;24*4,1,IF(VLOOKUP($A30,'Outbreak dataset'!$A:$F,6)="",1,0))</f>
        <v>0</v>
      </c>
      <c r="F30" s="12">
        <f>IF(VLOOKUP($A30,'Outbreak dataset'!$A:$F,6)&gt;24*5,1,IF(VLOOKUP($A30,'Outbreak dataset'!$A:$F,6)="",1,0))</f>
        <v>0</v>
      </c>
      <c r="G30" s="12">
        <f>IF(VLOOKUP($A30,'Outbreak dataset'!$A:$L,12)&gt;24*(1-1), IF(VLOOKUP($A30,'Outbreak dataset'!$A:$L,6)&lt;24*(1),1,0),  IF(VLOOKUP($A30,'Outbreak dataset'!$A:$L,6)="",0,0))</f>
        <v>0</v>
      </c>
      <c r="H30" s="12">
        <f>IF(VLOOKUP($A30,'Outbreak dataset'!$A:$L,12)&gt;24*(2-1), IF(VLOOKUP($A30,'Outbreak dataset'!$A:$L,6)&lt;24*(2),1,0),  IF(VLOOKUP($A30,'Outbreak dataset'!$A:$L,6)="",0,0))</f>
        <v>0</v>
      </c>
      <c r="I30" s="12">
        <f>IF(VLOOKUP($A30,'Outbreak dataset'!$A:$L,12)&gt;24*(3-1), IF(VLOOKUP($A30,'Outbreak dataset'!$A:$L,6)&lt;24*(3),1,0),  IF(VLOOKUP($A30,'Outbreak dataset'!$A:$L,6)="",0,0))</f>
        <v>0</v>
      </c>
      <c r="J30" s="12">
        <f>IF(VLOOKUP($A30,'Outbreak dataset'!$A:$L,12)&gt;24*(4-1), IF(VLOOKUP($A30,'Outbreak dataset'!$A:$L,6)&lt;24*(4),1,0),  IF(VLOOKUP($A30,'Outbreak dataset'!$A:$L,6)="",0,0))</f>
        <v>1</v>
      </c>
      <c r="K30" s="12">
        <f>IF(VLOOKUP($A30,'Outbreak dataset'!$A:$L,12)&gt;24*(5-1), IF(VLOOKUP($A30,'Outbreak dataset'!$A:$L,6)&lt;24*(5),1,0),  IF(VLOOKUP($A30,'Outbreak dataset'!$A:$L,6)="",0,0))</f>
        <v>1</v>
      </c>
      <c r="L30" s="59">
        <f>IF(VLOOKUP($A30,'Outbreak dataset'!$A:$L,12)&lt;24*(1-1), IF(VLOOKUP($A30,'Outbreak dataset'!$A:$L,6)="",0,1),0)</f>
        <v>0</v>
      </c>
      <c r="M30" s="59">
        <f>IF(VLOOKUP($A30,'Outbreak dataset'!$A:$L,12)&lt;24*(2-1), IF(VLOOKUP($A30,'Outbreak dataset'!$A:$L,6)="",0,1),0)</f>
        <v>0</v>
      </c>
      <c r="N30" s="59">
        <f>IF(VLOOKUP($A30,'Outbreak dataset'!$A:$L,12)&lt;24*(3-1), IF(VLOOKUP($A30,'Outbreak dataset'!$A:$L,6)="",0,1),0)</f>
        <v>0</v>
      </c>
      <c r="O30" s="59">
        <f>IF(VLOOKUP($A30,'Outbreak dataset'!$A:$L,12)&lt;24*(4-1), IF(VLOOKUP($A30,'Outbreak dataset'!$A:$L,6)="",0,1),0)</f>
        <v>0</v>
      </c>
      <c r="P30" s="59">
        <f>IF(VLOOKUP($A30,'Outbreak dataset'!$A:$L,12)&lt;24*(5-1), IF(VLOOKUP($A30,'Outbreak dataset'!$A:$L,6)="",0,1),0)</f>
        <v>0</v>
      </c>
    </row>
    <row r="31" spans="1:16">
      <c r="A31" s="128">
        <f>IF(ISERROR(MATCH(A30+1,'Outbreak dataset'!A:A,0)),"",A30+1)</f>
        <v>29</v>
      </c>
      <c r="B31" s="12">
        <f>IF(VLOOKUP($A31,'Outbreak dataset'!$A:$F,6)&gt;24*1,1,IF(VLOOKUP($A31,'Outbreak dataset'!$A:$F,6)="",1,0))</f>
        <v>1</v>
      </c>
      <c r="C31" s="12">
        <f>IF(VLOOKUP($A31,'Outbreak dataset'!$A:$F,6)&gt;24*2,1,IF(VLOOKUP($A31,'Outbreak dataset'!$A:$F,6)="",1,0))</f>
        <v>1</v>
      </c>
      <c r="D31" s="12">
        <f>IF(VLOOKUP($A31,'Outbreak dataset'!$A:$F,6)&gt;24*3,1,IF(VLOOKUP($A31,'Outbreak dataset'!$A:$F,6)="",1,0))</f>
        <v>1</v>
      </c>
      <c r="E31" s="12">
        <f>IF(VLOOKUP($A31,'Outbreak dataset'!$A:$F,6)&gt;24*4,1,IF(VLOOKUP($A31,'Outbreak dataset'!$A:$F,6)="",1,0))</f>
        <v>0</v>
      </c>
      <c r="F31" s="12">
        <f>IF(VLOOKUP($A31,'Outbreak dataset'!$A:$F,6)&gt;24*5,1,IF(VLOOKUP($A31,'Outbreak dataset'!$A:$F,6)="",1,0))</f>
        <v>0</v>
      </c>
      <c r="G31" s="12">
        <f>IF(VLOOKUP($A31,'Outbreak dataset'!$A:$L,12)&gt;24*(1-1), IF(VLOOKUP($A31,'Outbreak dataset'!$A:$L,6)&lt;24*(1),1,0),  IF(VLOOKUP($A31,'Outbreak dataset'!$A:$L,6)="",0,0))</f>
        <v>0</v>
      </c>
      <c r="H31" s="12">
        <f>IF(VLOOKUP($A31,'Outbreak dataset'!$A:$L,12)&gt;24*(2-1), IF(VLOOKUP($A31,'Outbreak dataset'!$A:$L,6)&lt;24*(2),1,0),  IF(VLOOKUP($A31,'Outbreak dataset'!$A:$L,6)="",0,0))</f>
        <v>0</v>
      </c>
      <c r="I31" s="12">
        <f>IF(VLOOKUP($A31,'Outbreak dataset'!$A:$L,12)&gt;24*(3-1), IF(VLOOKUP($A31,'Outbreak dataset'!$A:$L,6)&lt;24*(3),1,0),  IF(VLOOKUP($A31,'Outbreak dataset'!$A:$L,6)="",0,0))</f>
        <v>0</v>
      </c>
      <c r="J31" s="12">
        <f>IF(VLOOKUP($A31,'Outbreak dataset'!$A:$L,12)&gt;24*(4-1), IF(VLOOKUP($A31,'Outbreak dataset'!$A:$L,6)&lt;24*(4),1,0),  IF(VLOOKUP($A31,'Outbreak dataset'!$A:$L,6)="",0,0))</f>
        <v>1</v>
      </c>
      <c r="K31" s="12">
        <f>IF(VLOOKUP($A31,'Outbreak dataset'!$A:$L,12)&gt;24*(5-1), IF(VLOOKUP($A31,'Outbreak dataset'!$A:$L,6)&lt;24*(5),1,0),  IF(VLOOKUP($A31,'Outbreak dataset'!$A:$L,6)="",0,0))</f>
        <v>1</v>
      </c>
      <c r="L31" s="59">
        <f>IF(VLOOKUP($A31,'Outbreak dataset'!$A:$L,12)&lt;24*(1-1), IF(VLOOKUP($A31,'Outbreak dataset'!$A:$L,6)="",0,1),0)</f>
        <v>0</v>
      </c>
      <c r="M31" s="59">
        <f>IF(VLOOKUP($A31,'Outbreak dataset'!$A:$L,12)&lt;24*(2-1), IF(VLOOKUP($A31,'Outbreak dataset'!$A:$L,6)="",0,1),0)</f>
        <v>0</v>
      </c>
      <c r="N31" s="59">
        <f>IF(VLOOKUP($A31,'Outbreak dataset'!$A:$L,12)&lt;24*(3-1), IF(VLOOKUP($A31,'Outbreak dataset'!$A:$L,6)="",0,1),0)</f>
        <v>0</v>
      </c>
      <c r="O31" s="59">
        <f>IF(VLOOKUP($A31,'Outbreak dataset'!$A:$L,12)&lt;24*(4-1), IF(VLOOKUP($A31,'Outbreak dataset'!$A:$L,6)="",0,1),0)</f>
        <v>0</v>
      </c>
      <c r="P31" s="59">
        <f>IF(VLOOKUP($A31,'Outbreak dataset'!$A:$L,12)&lt;24*(5-1), IF(VLOOKUP($A31,'Outbreak dataset'!$A:$L,6)="",0,1),0)</f>
        <v>0</v>
      </c>
    </row>
    <row r="32" spans="1:16">
      <c r="A32" s="128">
        <f>IF(ISERROR(MATCH(A31+1,'Outbreak dataset'!A:A,0)),"",A31+1)</f>
        <v>30</v>
      </c>
      <c r="B32" s="12">
        <f>IF(VLOOKUP($A32,'Outbreak dataset'!$A:$F,6)&gt;24*1,1,IF(VLOOKUP($A32,'Outbreak dataset'!$A:$F,6)="",1,0))</f>
        <v>1</v>
      </c>
      <c r="C32" s="12">
        <f>IF(VLOOKUP($A32,'Outbreak dataset'!$A:$F,6)&gt;24*2,1,IF(VLOOKUP($A32,'Outbreak dataset'!$A:$F,6)="",1,0))</f>
        <v>1</v>
      </c>
      <c r="D32" s="12">
        <f>IF(VLOOKUP($A32,'Outbreak dataset'!$A:$F,6)&gt;24*3,1,IF(VLOOKUP($A32,'Outbreak dataset'!$A:$F,6)="",1,0))</f>
        <v>1</v>
      </c>
      <c r="E32" s="12">
        <f>IF(VLOOKUP($A32,'Outbreak dataset'!$A:$F,6)&gt;24*4,1,IF(VLOOKUP($A32,'Outbreak dataset'!$A:$F,6)="",1,0))</f>
        <v>0</v>
      </c>
      <c r="F32" s="12">
        <f>IF(VLOOKUP($A32,'Outbreak dataset'!$A:$F,6)&gt;24*5,1,IF(VLOOKUP($A32,'Outbreak dataset'!$A:$F,6)="",1,0))</f>
        <v>0</v>
      </c>
      <c r="G32" s="12">
        <f>IF(VLOOKUP($A32,'Outbreak dataset'!$A:$L,12)&gt;24*(1-1), IF(VLOOKUP($A32,'Outbreak dataset'!$A:$L,6)&lt;24*(1),1,0),  IF(VLOOKUP($A32,'Outbreak dataset'!$A:$L,6)="",0,0))</f>
        <v>0</v>
      </c>
      <c r="H32" s="12">
        <f>IF(VLOOKUP($A32,'Outbreak dataset'!$A:$L,12)&gt;24*(2-1), IF(VLOOKUP($A32,'Outbreak dataset'!$A:$L,6)&lt;24*(2),1,0),  IF(VLOOKUP($A32,'Outbreak dataset'!$A:$L,6)="",0,0))</f>
        <v>0</v>
      </c>
      <c r="I32" s="12">
        <f>IF(VLOOKUP($A32,'Outbreak dataset'!$A:$L,12)&gt;24*(3-1), IF(VLOOKUP($A32,'Outbreak dataset'!$A:$L,6)&lt;24*(3),1,0),  IF(VLOOKUP($A32,'Outbreak dataset'!$A:$L,6)="",0,0))</f>
        <v>0</v>
      </c>
      <c r="J32" s="12">
        <f>IF(VLOOKUP($A32,'Outbreak dataset'!$A:$L,12)&gt;24*(4-1), IF(VLOOKUP($A32,'Outbreak dataset'!$A:$L,6)&lt;24*(4),1,0),  IF(VLOOKUP($A32,'Outbreak dataset'!$A:$L,6)="",0,0))</f>
        <v>1</v>
      </c>
      <c r="K32" s="12">
        <f>IF(VLOOKUP($A32,'Outbreak dataset'!$A:$L,12)&gt;24*(5-1), IF(VLOOKUP($A32,'Outbreak dataset'!$A:$L,6)&lt;24*(5),1,0),  IF(VLOOKUP($A32,'Outbreak dataset'!$A:$L,6)="",0,0))</f>
        <v>1</v>
      </c>
      <c r="L32" s="59">
        <f>IF(VLOOKUP($A32,'Outbreak dataset'!$A:$L,12)&lt;24*(1-1), IF(VLOOKUP($A32,'Outbreak dataset'!$A:$L,6)="",0,1),0)</f>
        <v>0</v>
      </c>
      <c r="M32" s="59">
        <f>IF(VLOOKUP($A32,'Outbreak dataset'!$A:$L,12)&lt;24*(2-1), IF(VLOOKUP($A32,'Outbreak dataset'!$A:$L,6)="",0,1),0)</f>
        <v>0</v>
      </c>
      <c r="N32" s="59">
        <f>IF(VLOOKUP($A32,'Outbreak dataset'!$A:$L,12)&lt;24*(3-1), IF(VLOOKUP($A32,'Outbreak dataset'!$A:$L,6)="",0,1),0)</f>
        <v>0</v>
      </c>
      <c r="O32" s="59">
        <f>IF(VLOOKUP($A32,'Outbreak dataset'!$A:$L,12)&lt;24*(4-1), IF(VLOOKUP($A32,'Outbreak dataset'!$A:$L,6)="",0,1),0)</f>
        <v>0</v>
      </c>
      <c r="P32" s="59">
        <f>IF(VLOOKUP($A32,'Outbreak dataset'!$A:$L,12)&lt;24*(5-1), IF(VLOOKUP($A32,'Outbreak dataset'!$A:$L,6)="",0,1),0)</f>
        <v>0</v>
      </c>
    </row>
    <row r="33" spans="1:16">
      <c r="A33" s="128">
        <f>IF(ISERROR(MATCH(A32+1,'Outbreak dataset'!A:A,0)),"",A32+1)</f>
        <v>31</v>
      </c>
      <c r="B33" s="12">
        <f>IF(VLOOKUP($A33,'Outbreak dataset'!$A:$F,6)&gt;24*1,1,IF(VLOOKUP($A33,'Outbreak dataset'!$A:$F,6)="",1,0))</f>
        <v>1</v>
      </c>
      <c r="C33" s="12">
        <f>IF(VLOOKUP($A33,'Outbreak dataset'!$A:$F,6)&gt;24*2,1,IF(VLOOKUP($A33,'Outbreak dataset'!$A:$F,6)="",1,0))</f>
        <v>1</v>
      </c>
      <c r="D33" s="12">
        <f>IF(VLOOKUP($A33,'Outbreak dataset'!$A:$F,6)&gt;24*3,1,IF(VLOOKUP($A33,'Outbreak dataset'!$A:$F,6)="",1,0))</f>
        <v>1</v>
      </c>
      <c r="E33" s="12">
        <f>IF(VLOOKUP($A33,'Outbreak dataset'!$A:$F,6)&gt;24*4,1,IF(VLOOKUP($A33,'Outbreak dataset'!$A:$F,6)="",1,0))</f>
        <v>0</v>
      </c>
      <c r="F33" s="12">
        <f>IF(VLOOKUP($A33,'Outbreak dataset'!$A:$F,6)&gt;24*5,1,IF(VLOOKUP($A33,'Outbreak dataset'!$A:$F,6)="",1,0))</f>
        <v>0</v>
      </c>
      <c r="G33" s="12">
        <f>IF(VLOOKUP($A33,'Outbreak dataset'!$A:$L,12)&gt;24*(1-1), IF(VLOOKUP($A33,'Outbreak dataset'!$A:$L,6)&lt;24*(1),1,0),  IF(VLOOKUP($A33,'Outbreak dataset'!$A:$L,6)="",0,0))</f>
        <v>0</v>
      </c>
      <c r="H33" s="12">
        <f>IF(VLOOKUP($A33,'Outbreak dataset'!$A:$L,12)&gt;24*(2-1), IF(VLOOKUP($A33,'Outbreak dataset'!$A:$L,6)&lt;24*(2),1,0),  IF(VLOOKUP($A33,'Outbreak dataset'!$A:$L,6)="",0,0))</f>
        <v>0</v>
      </c>
      <c r="I33" s="12">
        <f>IF(VLOOKUP($A33,'Outbreak dataset'!$A:$L,12)&gt;24*(3-1), IF(VLOOKUP($A33,'Outbreak dataset'!$A:$L,6)&lt;24*(3),1,0),  IF(VLOOKUP($A33,'Outbreak dataset'!$A:$L,6)="",0,0))</f>
        <v>0</v>
      </c>
      <c r="J33" s="12">
        <f>IF(VLOOKUP($A33,'Outbreak dataset'!$A:$L,12)&gt;24*(4-1), IF(VLOOKUP($A33,'Outbreak dataset'!$A:$L,6)&lt;24*(4),1,0),  IF(VLOOKUP($A33,'Outbreak dataset'!$A:$L,6)="",0,0))</f>
        <v>1</v>
      </c>
      <c r="K33" s="12">
        <f>IF(VLOOKUP($A33,'Outbreak dataset'!$A:$L,12)&gt;24*(5-1), IF(VLOOKUP($A33,'Outbreak dataset'!$A:$L,6)&lt;24*(5),1,0),  IF(VLOOKUP($A33,'Outbreak dataset'!$A:$L,6)="",0,0))</f>
        <v>0</v>
      </c>
      <c r="L33" s="59">
        <f>IF(VLOOKUP($A33,'Outbreak dataset'!$A:$L,12)&lt;24*(1-1), IF(VLOOKUP($A33,'Outbreak dataset'!$A:$L,6)="",0,1),0)</f>
        <v>0</v>
      </c>
      <c r="M33" s="59">
        <f>IF(VLOOKUP($A33,'Outbreak dataset'!$A:$L,12)&lt;24*(2-1), IF(VLOOKUP($A33,'Outbreak dataset'!$A:$L,6)="",0,1),0)</f>
        <v>0</v>
      </c>
      <c r="N33" s="59">
        <f>IF(VLOOKUP($A33,'Outbreak dataset'!$A:$L,12)&lt;24*(3-1), IF(VLOOKUP($A33,'Outbreak dataset'!$A:$L,6)="",0,1),0)</f>
        <v>0</v>
      </c>
      <c r="O33" s="59">
        <f>IF(VLOOKUP($A33,'Outbreak dataset'!$A:$L,12)&lt;24*(4-1), IF(VLOOKUP($A33,'Outbreak dataset'!$A:$L,6)="",0,1),0)</f>
        <v>0</v>
      </c>
      <c r="P33" s="59">
        <f>IF(VLOOKUP($A33,'Outbreak dataset'!$A:$L,12)&lt;24*(5-1), IF(VLOOKUP($A33,'Outbreak dataset'!$A:$L,6)="",0,1),0)</f>
        <v>1</v>
      </c>
    </row>
    <row r="34" spans="1:16">
      <c r="A34" s="128">
        <f>IF(ISERROR(MATCH(A33+1,'Outbreak dataset'!A:A,0)),"",A33+1)</f>
        <v>32</v>
      </c>
      <c r="B34" s="12">
        <f>IF(VLOOKUP($A34,'Outbreak dataset'!$A:$F,6)&gt;24*1,1,IF(VLOOKUP($A34,'Outbreak dataset'!$A:$F,6)="",1,0))</f>
        <v>1</v>
      </c>
      <c r="C34" s="12">
        <f>IF(VLOOKUP($A34,'Outbreak dataset'!$A:$F,6)&gt;24*2,1,IF(VLOOKUP($A34,'Outbreak dataset'!$A:$F,6)="",1,0))</f>
        <v>1</v>
      </c>
      <c r="D34" s="12">
        <f>IF(VLOOKUP($A34,'Outbreak dataset'!$A:$F,6)&gt;24*3,1,IF(VLOOKUP($A34,'Outbreak dataset'!$A:$F,6)="",1,0))</f>
        <v>1</v>
      </c>
      <c r="E34" s="12">
        <f>IF(VLOOKUP($A34,'Outbreak dataset'!$A:$F,6)&gt;24*4,1,IF(VLOOKUP($A34,'Outbreak dataset'!$A:$F,6)="",1,0))</f>
        <v>0</v>
      </c>
      <c r="F34" s="12">
        <f>IF(VLOOKUP($A34,'Outbreak dataset'!$A:$F,6)&gt;24*5,1,IF(VLOOKUP($A34,'Outbreak dataset'!$A:$F,6)="",1,0))</f>
        <v>0</v>
      </c>
      <c r="G34" s="12">
        <f>IF(VLOOKUP($A34,'Outbreak dataset'!$A:$L,12)&gt;24*(1-1), IF(VLOOKUP($A34,'Outbreak dataset'!$A:$L,6)&lt;24*(1),1,0),  IF(VLOOKUP($A34,'Outbreak dataset'!$A:$L,6)="",0,0))</f>
        <v>0</v>
      </c>
      <c r="H34" s="12">
        <f>IF(VLOOKUP($A34,'Outbreak dataset'!$A:$L,12)&gt;24*(2-1), IF(VLOOKUP($A34,'Outbreak dataset'!$A:$L,6)&lt;24*(2),1,0),  IF(VLOOKUP($A34,'Outbreak dataset'!$A:$L,6)="",0,0))</f>
        <v>0</v>
      </c>
      <c r="I34" s="12">
        <f>IF(VLOOKUP($A34,'Outbreak dataset'!$A:$L,12)&gt;24*(3-1), IF(VLOOKUP($A34,'Outbreak dataset'!$A:$L,6)&lt;24*(3),1,0),  IF(VLOOKUP($A34,'Outbreak dataset'!$A:$L,6)="",0,0))</f>
        <v>0</v>
      </c>
      <c r="J34" s="12">
        <f>IF(VLOOKUP($A34,'Outbreak dataset'!$A:$L,12)&gt;24*(4-1), IF(VLOOKUP($A34,'Outbreak dataset'!$A:$L,6)&lt;24*(4),1,0),  IF(VLOOKUP($A34,'Outbreak dataset'!$A:$L,6)="",0,0))</f>
        <v>1</v>
      </c>
      <c r="K34" s="12">
        <f>IF(VLOOKUP($A34,'Outbreak dataset'!$A:$L,12)&gt;24*(5-1), IF(VLOOKUP($A34,'Outbreak dataset'!$A:$L,6)&lt;24*(5),1,0),  IF(VLOOKUP($A34,'Outbreak dataset'!$A:$L,6)="",0,0))</f>
        <v>1</v>
      </c>
      <c r="L34" s="59">
        <f>IF(VLOOKUP($A34,'Outbreak dataset'!$A:$L,12)&lt;24*(1-1), IF(VLOOKUP($A34,'Outbreak dataset'!$A:$L,6)="",0,1),0)</f>
        <v>0</v>
      </c>
      <c r="M34" s="59">
        <f>IF(VLOOKUP($A34,'Outbreak dataset'!$A:$L,12)&lt;24*(2-1), IF(VLOOKUP($A34,'Outbreak dataset'!$A:$L,6)="",0,1),0)</f>
        <v>0</v>
      </c>
      <c r="N34" s="59">
        <f>IF(VLOOKUP($A34,'Outbreak dataset'!$A:$L,12)&lt;24*(3-1), IF(VLOOKUP($A34,'Outbreak dataset'!$A:$L,6)="",0,1),0)</f>
        <v>0</v>
      </c>
      <c r="O34" s="59">
        <f>IF(VLOOKUP($A34,'Outbreak dataset'!$A:$L,12)&lt;24*(4-1), IF(VLOOKUP($A34,'Outbreak dataset'!$A:$L,6)="",0,1),0)</f>
        <v>0</v>
      </c>
      <c r="P34" s="59">
        <f>IF(VLOOKUP($A34,'Outbreak dataset'!$A:$L,12)&lt;24*(5-1), IF(VLOOKUP($A34,'Outbreak dataset'!$A:$L,6)="",0,1),0)</f>
        <v>0</v>
      </c>
    </row>
    <row r="35" spans="1:16">
      <c r="A35" s="128">
        <f>IF(ISERROR(MATCH(A34+1,'Outbreak dataset'!A:A,0)),"",A34+1)</f>
        <v>33</v>
      </c>
      <c r="B35" s="12">
        <f>IF(VLOOKUP($A35,'Outbreak dataset'!$A:$F,6)&gt;24*1,1,IF(VLOOKUP($A35,'Outbreak dataset'!$A:$F,6)="",1,0))</f>
        <v>1</v>
      </c>
      <c r="C35" s="12">
        <f>IF(VLOOKUP($A35,'Outbreak dataset'!$A:$F,6)&gt;24*2,1,IF(VLOOKUP($A35,'Outbreak dataset'!$A:$F,6)="",1,0))</f>
        <v>1</v>
      </c>
      <c r="D35" s="12">
        <f>IF(VLOOKUP($A35,'Outbreak dataset'!$A:$F,6)&gt;24*3,1,IF(VLOOKUP($A35,'Outbreak dataset'!$A:$F,6)="",1,0))</f>
        <v>1</v>
      </c>
      <c r="E35" s="12">
        <f>IF(VLOOKUP($A35,'Outbreak dataset'!$A:$F,6)&gt;24*4,1,IF(VLOOKUP($A35,'Outbreak dataset'!$A:$F,6)="",1,0))</f>
        <v>0</v>
      </c>
      <c r="F35" s="12">
        <f>IF(VLOOKUP($A35,'Outbreak dataset'!$A:$F,6)&gt;24*5,1,IF(VLOOKUP($A35,'Outbreak dataset'!$A:$F,6)="",1,0))</f>
        <v>0</v>
      </c>
      <c r="G35" s="12">
        <f>IF(VLOOKUP($A35,'Outbreak dataset'!$A:$L,12)&gt;24*(1-1), IF(VLOOKUP($A35,'Outbreak dataset'!$A:$L,6)&lt;24*(1),1,0),  IF(VLOOKUP($A35,'Outbreak dataset'!$A:$L,6)="",0,0))</f>
        <v>0</v>
      </c>
      <c r="H35" s="12">
        <f>IF(VLOOKUP($A35,'Outbreak dataset'!$A:$L,12)&gt;24*(2-1), IF(VLOOKUP($A35,'Outbreak dataset'!$A:$L,6)&lt;24*(2),1,0),  IF(VLOOKUP($A35,'Outbreak dataset'!$A:$L,6)="",0,0))</f>
        <v>0</v>
      </c>
      <c r="I35" s="12">
        <f>IF(VLOOKUP($A35,'Outbreak dataset'!$A:$L,12)&gt;24*(3-1), IF(VLOOKUP($A35,'Outbreak dataset'!$A:$L,6)&lt;24*(3),1,0),  IF(VLOOKUP($A35,'Outbreak dataset'!$A:$L,6)="",0,0))</f>
        <v>0</v>
      </c>
      <c r="J35" s="12">
        <f>IF(VLOOKUP($A35,'Outbreak dataset'!$A:$L,12)&gt;24*(4-1), IF(VLOOKUP($A35,'Outbreak dataset'!$A:$L,6)&lt;24*(4),1,0),  IF(VLOOKUP($A35,'Outbreak dataset'!$A:$L,6)="",0,0))</f>
        <v>1</v>
      </c>
      <c r="K35" s="12">
        <f>IF(VLOOKUP($A35,'Outbreak dataset'!$A:$L,12)&gt;24*(5-1), IF(VLOOKUP($A35,'Outbreak dataset'!$A:$L,6)&lt;24*(5),1,0),  IF(VLOOKUP($A35,'Outbreak dataset'!$A:$L,6)="",0,0))</f>
        <v>1</v>
      </c>
      <c r="L35" s="59">
        <f>IF(VLOOKUP($A35,'Outbreak dataset'!$A:$L,12)&lt;24*(1-1), IF(VLOOKUP($A35,'Outbreak dataset'!$A:$L,6)="",0,1),0)</f>
        <v>0</v>
      </c>
      <c r="M35" s="59">
        <f>IF(VLOOKUP($A35,'Outbreak dataset'!$A:$L,12)&lt;24*(2-1), IF(VLOOKUP($A35,'Outbreak dataset'!$A:$L,6)="",0,1),0)</f>
        <v>0</v>
      </c>
      <c r="N35" s="59">
        <f>IF(VLOOKUP($A35,'Outbreak dataset'!$A:$L,12)&lt;24*(3-1), IF(VLOOKUP($A35,'Outbreak dataset'!$A:$L,6)="",0,1),0)</f>
        <v>0</v>
      </c>
      <c r="O35" s="59">
        <f>IF(VLOOKUP($A35,'Outbreak dataset'!$A:$L,12)&lt;24*(4-1), IF(VLOOKUP($A35,'Outbreak dataset'!$A:$L,6)="",0,1),0)</f>
        <v>0</v>
      </c>
      <c r="P35" s="59">
        <f>IF(VLOOKUP($A35,'Outbreak dataset'!$A:$L,12)&lt;24*(5-1), IF(VLOOKUP($A35,'Outbreak dataset'!$A:$L,6)="",0,1),0)</f>
        <v>0</v>
      </c>
    </row>
    <row r="36" spans="1:16">
      <c r="A36" s="128">
        <f>IF(ISERROR(MATCH(A35+1,'Outbreak dataset'!A:A,0)),"",A35+1)</f>
        <v>34</v>
      </c>
      <c r="B36" s="12">
        <f>IF(VLOOKUP($A36,'Outbreak dataset'!$A:$F,6)&gt;24*1,1,IF(VLOOKUP($A36,'Outbreak dataset'!$A:$F,6)="",1,0))</f>
        <v>1</v>
      </c>
      <c r="C36" s="12">
        <f>IF(VLOOKUP($A36,'Outbreak dataset'!$A:$F,6)&gt;24*2,1,IF(VLOOKUP($A36,'Outbreak dataset'!$A:$F,6)="",1,0))</f>
        <v>1</v>
      </c>
      <c r="D36" s="12">
        <f>IF(VLOOKUP($A36,'Outbreak dataset'!$A:$F,6)&gt;24*3,1,IF(VLOOKUP($A36,'Outbreak dataset'!$A:$F,6)="",1,0))</f>
        <v>1</v>
      </c>
      <c r="E36" s="12">
        <f>IF(VLOOKUP($A36,'Outbreak dataset'!$A:$F,6)&gt;24*4,1,IF(VLOOKUP($A36,'Outbreak dataset'!$A:$F,6)="",1,0))</f>
        <v>0</v>
      </c>
      <c r="F36" s="12">
        <f>IF(VLOOKUP($A36,'Outbreak dataset'!$A:$F,6)&gt;24*5,1,IF(VLOOKUP($A36,'Outbreak dataset'!$A:$F,6)="",1,0))</f>
        <v>0</v>
      </c>
      <c r="G36" s="12">
        <f>IF(VLOOKUP($A36,'Outbreak dataset'!$A:$L,12)&gt;24*(1-1), IF(VLOOKUP($A36,'Outbreak dataset'!$A:$L,6)&lt;24*(1),1,0),  IF(VLOOKUP($A36,'Outbreak dataset'!$A:$L,6)="",0,0))</f>
        <v>0</v>
      </c>
      <c r="H36" s="12">
        <f>IF(VLOOKUP($A36,'Outbreak dataset'!$A:$L,12)&gt;24*(2-1), IF(VLOOKUP($A36,'Outbreak dataset'!$A:$L,6)&lt;24*(2),1,0),  IF(VLOOKUP($A36,'Outbreak dataset'!$A:$L,6)="",0,0))</f>
        <v>0</v>
      </c>
      <c r="I36" s="12">
        <f>IF(VLOOKUP($A36,'Outbreak dataset'!$A:$L,12)&gt;24*(3-1), IF(VLOOKUP($A36,'Outbreak dataset'!$A:$L,6)&lt;24*(3),1,0),  IF(VLOOKUP($A36,'Outbreak dataset'!$A:$L,6)="",0,0))</f>
        <v>0</v>
      </c>
      <c r="J36" s="12">
        <f>IF(VLOOKUP($A36,'Outbreak dataset'!$A:$L,12)&gt;24*(4-1), IF(VLOOKUP($A36,'Outbreak dataset'!$A:$L,6)&lt;24*(4),1,0),  IF(VLOOKUP($A36,'Outbreak dataset'!$A:$L,6)="",0,0))</f>
        <v>1</v>
      </c>
      <c r="K36" s="12">
        <f>IF(VLOOKUP($A36,'Outbreak dataset'!$A:$L,12)&gt;24*(5-1), IF(VLOOKUP($A36,'Outbreak dataset'!$A:$L,6)&lt;24*(5),1,0),  IF(VLOOKUP($A36,'Outbreak dataset'!$A:$L,6)="",0,0))</f>
        <v>1</v>
      </c>
      <c r="L36" s="59">
        <f>IF(VLOOKUP($A36,'Outbreak dataset'!$A:$L,12)&lt;24*(1-1), IF(VLOOKUP($A36,'Outbreak dataset'!$A:$L,6)="",0,1),0)</f>
        <v>0</v>
      </c>
      <c r="M36" s="59">
        <f>IF(VLOOKUP($A36,'Outbreak dataset'!$A:$L,12)&lt;24*(2-1), IF(VLOOKUP($A36,'Outbreak dataset'!$A:$L,6)="",0,1),0)</f>
        <v>0</v>
      </c>
      <c r="N36" s="59">
        <f>IF(VLOOKUP($A36,'Outbreak dataset'!$A:$L,12)&lt;24*(3-1), IF(VLOOKUP($A36,'Outbreak dataset'!$A:$L,6)="",0,1),0)</f>
        <v>0</v>
      </c>
      <c r="O36" s="59">
        <f>IF(VLOOKUP($A36,'Outbreak dataset'!$A:$L,12)&lt;24*(4-1), IF(VLOOKUP($A36,'Outbreak dataset'!$A:$L,6)="",0,1),0)</f>
        <v>0</v>
      </c>
      <c r="P36" s="59">
        <f>IF(VLOOKUP($A36,'Outbreak dataset'!$A:$L,12)&lt;24*(5-1), IF(VLOOKUP($A36,'Outbreak dataset'!$A:$L,6)="",0,1),0)</f>
        <v>0</v>
      </c>
    </row>
    <row r="37" spans="1:16">
      <c r="A37" s="128">
        <f>IF(ISERROR(MATCH(A36+1,'Outbreak dataset'!A:A,0)),"",A36+1)</f>
        <v>35</v>
      </c>
      <c r="B37" s="12">
        <f>IF(VLOOKUP($A37,'Outbreak dataset'!$A:$F,6)&gt;24*1,1,IF(VLOOKUP($A37,'Outbreak dataset'!$A:$F,6)="",1,0))</f>
        <v>1</v>
      </c>
      <c r="C37" s="12">
        <f>IF(VLOOKUP($A37,'Outbreak dataset'!$A:$F,6)&gt;24*2,1,IF(VLOOKUP($A37,'Outbreak dataset'!$A:$F,6)="",1,0))</f>
        <v>1</v>
      </c>
      <c r="D37" s="12">
        <f>IF(VLOOKUP($A37,'Outbreak dataset'!$A:$F,6)&gt;24*3,1,IF(VLOOKUP($A37,'Outbreak dataset'!$A:$F,6)="",1,0))</f>
        <v>1</v>
      </c>
      <c r="E37" s="12">
        <f>IF(VLOOKUP($A37,'Outbreak dataset'!$A:$F,6)&gt;24*4,1,IF(VLOOKUP($A37,'Outbreak dataset'!$A:$F,6)="",1,0))</f>
        <v>0</v>
      </c>
      <c r="F37" s="12">
        <f>IF(VLOOKUP($A37,'Outbreak dataset'!$A:$F,6)&gt;24*5,1,IF(VLOOKUP($A37,'Outbreak dataset'!$A:$F,6)="",1,0))</f>
        <v>0</v>
      </c>
      <c r="G37" s="12">
        <f>IF(VLOOKUP($A37,'Outbreak dataset'!$A:$L,12)&gt;24*(1-1), IF(VLOOKUP($A37,'Outbreak dataset'!$A:$L,6)&lt;24*(1),1,0),  IF(VLOOKUP($A37,'Outbreak dataset'!$A:$L,6)="",0,0))</f>
        <v>0</v>
      </c>
      <c r="H37" s="12">
        <f>IF(VLOOKUP($A37,'Outbreak dataset'!$A:$L,12)&gt;24*(2-1), IF(VLOOKUP($A37,'Outbreak dataset'!$A:$L,6)&lt;24*(2),1,0),  IF(VLOOKUP($A37,'Outbreak dataset'!$A:$L,6)="",0,0))</f>
        <v>0</v>
      </c>
      <c r="I37" s="12">
        <f>IF(VLOOKUP($A37,'Outbreak dataset'!$A:$L,12)&gt;24*(3-1), IF(VLOOKUP($A37,'Outbreak dataset'!$A:$L,6)&lt;24*(3),1,0),  IF(VLOOKUP($A37,'Outbreak dataset'!$A:$L,6)="",0,0))</f>
        <v>0</v>
      </c>
      <c r="J37" s="12">
        <f>IF(VLOOKUP($A37,'Outbreak dataset'!$A:$L,12)&gt;24*(4-1), IF(VLOOKUP($A37,'Outbreak dataset'!$A:$L,6)&lt;24*(4),1,0),  IF(VLOOKUP($A37,'Outbreak dataset'!$A:$L,6)="",0,0))</f>
        <v>1</v>
      </c>
      <c r="K37" s="12">
        <f>IF(VLOOKUP($A37,'Outbreak dataset'!$A:$L,12)&gt;24*(5-1), IF(VLOOKUP($A37,'Outbreak dataset'!$A:$L,6)&lt;24*(5),1,0),  IF(VLOOKUP($A37,'Outbreak dataset'!$A:$L,6)="",0,0))</f>
        <v>1</v>
      </c>
      <c r="L37" s="59">
        <f>IF(VLOOKUP($A37,'Outbreak dataset'!$A:$L,12)&lt;24*(1-1), IF(VLOOKUP($A37,'Outbreak dataset'!$A:$L,6)="",0,1),0)</f>
        <v>0</v>
      </c>
      <c r="M37" s="59">
        <f>IF(VLOOKUP($A37,'Outbreak dataset'!$A:$L,12)&lt;24*(2-1), IF(VLOOKUP($A37,'Outbreak dataset'!$A:$L,6)="",0,1),0)</f>
        <v>0</v>
      </c>
      <c r="N37" s="59">
        <f>IF(VLOOKUP($A37,'Outbreak dataset'!$A:$L,12)&lt;24*(3-1), IF(VLOOKUP($A37,'Outbreak dataset'!$A:$L,6)="",0,1),0)</f>
        <v>0</v>
      </c>
      <c r="O37" s="59">
        <f>IF(VLOOKUP($A37,'Outbreak dataset'!$A:$L,12)&lt;24*(4-1), IF(VLOOKUP($A37,'Outbreak dataset'!$A:$L,6)="",0,1),0)</f>
        <v>0</v>
      </c>
      <c r="P37" s="59">
        <f>IF(VLOOKUP($A37,'Outbreak dataset'!$A:$L,12)&lt;24*(5-1), IF(VLOOKUP($A37,'Outbreak dataset'!$A:$L,6)="",0,1),0)</f>
        <v>0</v>
      </c>
    </row>
    <row r="38" spans="1:16">
      <c r="A38" s="128">
        <f>IF(ISERROR(MATCH(A37+1,'Outbreak dataset'!A:A,0)),"",A37+1)</f>
        <v>36</v>
      </c>
      <c r="B38" s="12">
        <f>IF(VLOOKUP($A38,'Outbreak dataset'!$A:$F,6)&gt;24*1,1,IF(VLOOKUP($A38,'Outbreak dataset'!$A:$F,6)="",1,0))</f>
        <v>1</v>
      </c>
      <c r="C38" s="12">
        <f>IF(VLOOKUP($A38,'Outbreak dataset'!$A:$F,6)&gt;24*2,1,IF(VLOOKUP($A38,'Outbreak dataset'!$A:$F,6)="",1,0))</f>
        <v>1</v>
      </c>
      <c r="D38" s="12">
        <f>IF(VLOOKUP($A38,'Outbreak dataset'!$A:$F,6)&gt;24*3,1,IF(VLOOKUP($A38,'Outbreak dataset'!$A:$F,6)="",1,0))</f>
        <v>1</v>
      </c>
      <c r="E38" s="12">
        <f>IF(VLOOKUP($A38,'Outbreak dataset'!$A:$F,6)&gt;24*4,1,IF(VLOOKUP($A38,'Outbreak dataset'!$A:$F,6)="",1,0))</f>
        <v>0</v>
      </c>
      <c r="F38" s="12">
        <f>IF(VLOOKUP($A38,'Outbreak dataset'!$A:$F,6)&gt;24*5,1,IF(VLOOKUP($A38,'Outbreak dataset'!$A:$F,6)="",1,0))</f>
        <v>0</v>
      </c>
      <c r="G38" s="12">
        <f>IF(VLOOKUP($A38,'Outbreak dataset'!$A:$L,12)&gt;24*(1-1), IF(VLOOKUP($A38,'Outbreak dataset'!$A:$L,6)&lt;24*(1),1,0),  IF(VLOOKUP($A38,'Outbreak dataset'!$A:$L,6)="",0,0))</f>
        <v>0</v>
      </c>
      <c r="H38" s="12">
        <f>IF(VLOOKUP($A38,'Outbreak dataset'!$A:$L,12)&gt;24*(2-1), IF(VLOOKUP($A38,'Outbreak dataset'!$A:$L,6)&lt;24*(2),1,0),  IF(VLOOKUP($A38,'Outbreak dataset'!$A:$L,6)="",0,0))</f>
        <v>0</v>
      </c>
      <c r="I38" s="12">
        <f>IF(VLOOKUP($A38,'Outbreak dataset'!$A:$L,12)&gt;24*(3-1), IF(VLOOKUP($A38,'Outbreak dataset'!$A:$L,6)&lt;24*(3),1,0),  IF(VLOOKUP($A38,'Outbreak dataset'!$A:$L,6)="",0,0))</f>
        <v>0</v>
      </c>
      <c r="J38" s="12">
        <f>IF(VLOOKUP($A38,'Outbreak dataset'!$A:$L,12)&gt;24*(4-1), IF(VLOOKUP($A38,'Outbreak dataset'!$A:$L,6)&lt;24*(4),1,0),  IF(VLOOKUP($A38,'Outbreak dataset'!$A:$L,6)="",0,0))</f>
        <v>1</v>
      </c>
      <c r="K38" s="12">
        <f>IF(VLOOKUP($A38,'Outbreak dataset'!$A:$L,12)&gt;24*(5-1), IF(VLOOKUP($A38,'Outbreak dataset'!$A:$L,6)&lt;24*(5),1,0),  IF(VLOOKUP($A38,'Outbreak dataset'!$A:$L,6)="",0,0))</f>
        <v>1</v>
      </c>
      <c r="L38" s="59">
        <f>IF(VLOOKUP($A38,'Outbreak dataset'!$A:$L,12)&lt;24*(1-1), IF(VLOOKUP($A38,'Outbreak dataset'!$A:$L,6)="",0,1),0)</f>
        <v>0</v>
      </c>
      <c r="M38" s="59">
        <f>IF(VLOOKUP($A38,'Outbreak dataset'!$A:$L,12)&lt;24*(2-1), IF(VLOOKUP($A38,'Outbreak dataset'!$A:$L,6)="",0,1),0)</f>
        <v>0</v>
      </c>
      <c r="N38" s="59">
        <f>IF(VLOOKUP($A38,'Outbreak dataset'!$A:$L,12)&lt;24*(3-1), IF(VLOOKUP($A38,'Outbreak dataset'!$A:$L,6)="",0,1),0)</f>
        <v>0</v>
      </c>
      <c r="O38" s="59">
        <f>IF(VLOOKUP($A38,'Outbreak dataset'!$A:$L,12)&lt;24*(4-1), IF(VLOOKUP($A38,'Outbreak dataset'!$A:$L,6)="",0,1),0)</f>
        <v>0</v>
      </c>
      <c r="P38" s="59">
        <f>IF(VLOOKUP($A38,'Outbreak dataset'!$A:$L,12)&lt;24*(5-1), IF(VLOOKUP($A38,'Outbreak dataset'!$A:$L,6)="",0,1),0)</f>
        <v>0</v>
      </c>
    </row>
    <row r="39" spans="1:16">
      <c r="A39" s="128">
        <f>IF(ISERROR(MATCH(A38+1,'Outbreak dataset'!A:A,0)),"",A38+1)</f>
        <v>37</v>
      </c>
      <c r="B39" s="12">
        <f>IF(VLOOKUP($A39,'Outbreak dataset'!$A:$F,6)&gt;24*1,1,IF(VLOOKUP($A39,'Outbreak dataset'!$A:$F,6)="",1,0))</f>
        <v>1</v>
      </c>
      <c r="C39" s="12">
        <f>IF(VLOOKUP($A39,'Outbreak dataset'!$A:$F,6)&gt;24*2,1,IF(VLOOKUP($A39,'Outbreak dataset'!$A:$F,6)="",1,0))</f>
        <v>1</v>
      </c>
      <c r="D39" s="12">
        <f>IF(VLOOKUP($A39,'Outbreak dataset'!$A:$F,6)&gt;24*3,1,IF(VLOOKUP($A39,'Outbreak dataset'!$A:$F,6)="",1,0))</f>
        <v>1</v>
      </c>
      <c r="E39" s="12">
        <f>IF(VLOOKUP($A39,'Outbreak dataset'!$A:$F,6)&gt;24*4,1,IF(VLOOKUP($A39,'Outbreak dataset'!$A:$F,6)="",1,0))</f>
        <v>1</v>
      </c>
      <c r="F39" s="12">
        <f>IF(VLOOKUP($A39,'Outbreak dataset'!$A:$F,6)&gt;24*5,1,IF(VLOOKUP($A39,'Outbreak dataset'!$A:$F,6)="",1,0))</f>
        <v>0</v>
      </c>
      <c r="G39" s="12">
        <f>IF(VLOOKUP($A39,'Outbreak dataset'!$A:$L,12)&gt;24*(1-1), IF(VLOOKUP($A39,'Outbreak dataset'!$A:$L,6)&lt;24*(1),1,0),  IF(VLOOKUP($A39,'Outbreak dataset'!$A:$L,6)="",0,0))</f>
        <v>0</v>
      </c>
      <c r="H39" s="12">
        <f>IF(VLOOKUP($A39,'Outbreak dataset'!$A:$L,12)&gt;24*(2-1), IF(VLOOKUP($A39,'Outbreak dataset'!$A:$L,6)&lt;24*(2),1,0),  IF(VLOOKUP($A39,'Outbreak dataset'!$A:$L,6)="",0,0))</f>
        <v>0</v>
      </c>
      <c r="I39" s="12">
        <f>IF(VLOOKUP($A39,'Outbreak dataset'!$A:$L,12)&gt;24*(3-1), IF(VLOOKUP($A39,'Outbreak dataset'!$A:$L,6)&lt;24*(3),1,0),  IF(VLOOKUP($A39,'Outbreak dataset'!$A:$L,6)="",0,0))</f>
        <v>0</v>
      </c>
      <c r="J39" s="12">
        <f>IF(VLOOKUP($A39,'Outbreak dataset'!$A:$L,12)&gt;24*(4-1), IF(VLOOKUP($A39,'Outbreak dataset'!$A:$L,6)&lt;24*(4),1,0),  IF(VLOOKUP($A39,'Outbreak dataset'!$A:$L,6)="",0,0))</f>
        <v>0</v>
      </c>
      <c r="K39" s="12">
        <f>IF(VLOOKUP($A39,'Outbreak dataset'!$A:$L,12)&gt;24*(5-1), IF(VLOOKUP($A39,'Outbreak dataset'!$A:$L,6)&lt;24*(5),1,0),  IF(VLOOKUP($A39,'Outbreak dataset'!$A:$L,6)="",0,0))</f>
        <v>1</v>
      </c>
      <c r="L39" s="59">
        <f>IF(VLOOKUP($A39,'Outbreak dataset'!$A:$L,12)&lt;24*(1-1), IF(VLOOKUP($A39,'Outbreak dataset'!$A:$L,6)="",0,1),0)</f>
        <v>0</v>
      </c>
      <c r="M39" s="59">
        <f>IF(VLOOKUP($A39,'Outbreak dataset'!$A:$L,12)&lt;24*(2-1), IF(VLOOKUP($A39,'Outbreak dataset'!$A:$L,6)="",0,1),0)</f>
        <v>0</v>
      </c>
      <c r="N39" s="59">
        <f>IF(VLOOKUP($A39,'Outbreak dataset'!$A:$L,12)&lt;24*(3-1), IF(VLOOKUP($A39,'Outbreak dataset'!$A:$L,6)="",0,1),0)</f>
        <v>0</v>
      </c>
      <c r="O39" s="59">
        <f>IF(VLOOKUP($A39,'Outbreak dataset'!$A:$L,12)&lt;24*(4-1), IF(VLOOKUP($A39,'Outbreak dataset'!$A:$L,6)="",0,1),0)</f>
        <v>0</v>
      </c>
      <c r="P39" s="59">
        <f>IF(VLOOKUP($A39,'Outbreak dataset'!$A:$L,12)&lt;24*(5-1), IF(VLOOKUP($A39,'Outbreak dataset'!$A:$L,6)="",0,1),0)</f>
        <v>0</v>
      </c>
    </row>
    <row r="40" spans="1:16">
      <c r="A40" s="128">
        <f>IF(ISERROR(MATCH(A39+1,'Outbreak dataset'!A:A,0)),"",A39+1)</f>
        <v>38</v>
      </c>
      <c r="B40" s="12">
        <f>IF(VLOOKUP($A40,'Outbreak dataset'!$A:$F,6)&gt;24*1,1,IF(VLOOKUP($A40,'Outbreak dataset'!$A:$F,6)="",1,0))</f>
        <v>1</v>
      </c>
      <c r="C40" s="12">
        <f>IF(VLOOKUP($A40,'Outbreak dataset'!$A:$F,6)&gt;24*2,1,IF(VLOOKUP($A40,'Outbreak dataset'!$A:$F,6)="",1,0))</f>
        <v>1</v>
      </c>
      <c r="D40" s="12">
        <f>IF(VLOOKUP($A40,'Outbreak dataset'!$A:$F,6)&gt;24*3,1,IF(VLOOKUP($A40,'Outbreak dataset'!$A:$F,6)="",1,0))</f>
        <v>1</v>
      </c>
      <c r="E40" s="12">
        <f>IF(VLOOKUP($A40,'Outbreak dataset'!$A:$F,6)&gt;24*4,1,IF(VLOOKUP($A40,'Outbreak dataset'!$A:$F,6)="",1,0))</f>
        <v>1</v>
      </c>
      <c r="F40" s="12">
        <f>IF(VLOOKUP($A40,'Outbreak dataset'!$A:$F,6)&gt;24*5,1,IF(VLOOKUP($A40,'Outbreak dataset'!$A:$F,6)="",1,0))</f>
        <v>0</v>
      </c>
      <c r="G40" s="12">
        <f>IF(VLOOKUP($A40,'Outbreak dataset'!$A:$L,12)&gt;24*(1-1), IF(VLOOKUP($A40,'Outbreak dataset'!$A:$L,6)&lt;24*(1),1,0),  IF(VLOOKUP($A40,'Outbreak dataset'!$A:$L,6)="",0,0))</f>
        <v>0</v>
      </c>
      <c r="H40" s="12">
        <f>IF(VLOOKUP($A40,'Outbreak dataset'!$A:$L,12)&gt;24*(2-1), IF(VLOOKUP($A40,'Outbreak dataset'!$A:$L,6)&lt;24*(2),1,0),  IF(VLOOKUP($A40,'Outbreak dataset'!$A:$L,6)="",0,0))</f>
        <v>0</v>
      </c>
      <c r="I40" s="12">
        <f>IF(VLOOKUP($A40,'Outbreak dataset'!$A:$L,12)&gt;24*(3-1), IF(VLOOKUP($A40,'Outbreak dataset'!$A:$L,6)&lt;24*(3),1,0),  IF(VLOOKUP($A40,'Outbreak dataset'!$A:$L,6)="",0,0))</f>
        <v>0</v>
      </c>
      <c r="J40" s="12">
        <f>IF(VLOOKUP($A40,'Outbreak dataset'!$A:$L,12)&gt;24*(4-1), IF(VLOOKUP($A40,'Outbreak dataset'!$A:$L,6)&lt;24*(4),1,0),  IF(VLOOKUP($A40,'Outbreak dataset'!$A:$L,6)="",0,0))</f>
        <v>0</v>
      </c>
      <c r="K40" s="12">
        <f>IF(VLOOKUP($A40,'Outbreak dataset'!$A:$L,12)&gt;24*(5-1), IF(VLOOKUP($A40,'Outbreak dataset'!$A:$L,6)&lt;24*(5),1,0),  IF(VLOOKUP($A40,'Outbreak dataset'!$A:$L,6)="",0,0))</f>
        <v>1</v>
      </c>
      <c r="L40" s="59">
        <f>IF(VLOOKUP($A40,'Outbreak dataset'!$A:$L,12)&lt;24*(1-1), IF(VLOOKUP($A40,'Outbreak dataset'!$A:$L,6)="",0,1),0)</f>
        <v>0</v>
      </c>
      <c r="M40" s="59">
        <f>IF(VLOOKUP($A40,'Outbreak dataset'!$A:$L,12)&lt;24*(2-1), IF(VLOOKUP($A40,'Outbreak dataset'!$A:$L,6)="",0,1),0)</f>
        <v>0</v>
      </c>
      <c r="N40" s="59">
        <f>IF(VLOOKUP($A40,'Outbreak dataset'!$A:$L,12)&lt;24*(3-1), IF(VLOOKUP($A40,'Outbreak dataset'!$A:$L,6)="",0,1),0)</f>
        <v>0</v>
      </c>
      <c r="O40" s="59">
        <f>IF(VLOOKUP($A40,'Outbreak dataset'!$A:$L,12)&lt;24*(4-1), IF(VLOOKUP($A40,'Outbreak dataset'!$A:$L,6)="",0,1),0)</f>
        <v>0</v>
      </c>
      <c r="P40" s="59">
        <f>IF(VLOOKUP($A40,'Outbreak dataset'!$A:$L,12)&lt;24*(5-1), IF(VLOOKUP($A40,'Outbreak dataset'!$A:$L,6)="",0,1),0)</f>
        <v>0</v>
      </c>
    </row>
    <row r="41" spans="1:16">
      <c r="A41" s="128">
        <f>IF(ISERROR(MATCH(A40+1,'Outbreak dataset'!A:A,0)),"",A40+1)</f>
        <v>39</v>
      </c>
      <c r="B41" s="12">
        <f>IF(VLOOKUP($A41,'Outbreak dataset'!$A:$F,6)&gt;24*1,1,IF(VLOOKUP($A41,'Outbreak dataset'!$A:$F,6)="",1,0))</f>
        <v>1</v>
      </c>
      <c r="C41" s="12">
        <f>IF(VLOOKUP($A41,'Outbreak dataset'!$A:$F,6)&gt;24*2,1,IF(VLOOKUP($A41,'Outbreak dataset'!$A:$F,6)="",1,0))</f>
        <v>1</v>
      </c>
      <c r="D41" s="12">
        <f>IF(VLOOKUP($A41,'Outbreak dataset'!$A:$F,6)&gt;24*3,1,IF(VLOOKUP($A41,'Outbreak dataset'!$A:$F,6)="",1,0))</f>
        <v>1</v>
      </c>
      <c r="E41" s="12">
        <f>IF(VLOOKUP($A41,'Outbreak dataset'!$A:$F,6)&gt;24*4,1,IF(VLOOKUP($A41,'Outbreak dataset'!$A:$F,6)="",1,0))</f>
        <v>1</v>
      </c>
      <c r="F41" s="12">
        <f>IF(VLOOKUP($A41,'Outbreak dataset'!$A:$F,6)&gt;24*5,1,IF(VLOOKUP($A41,'Outbreak dataset'!$A:$F,6)="",1,0))</f>
        <v>0</v>
      </c>
      <c r="G41" s="12">
        <f>IF(VLOOKUP($A41,'Outbreak dataset'!$A:$L,12)&gt;24*(1-1), IF(VLOOKUP($A41,'Outbreak dataset'!$A:$L,6)&lt;24*(1),1,0),  IF(VLOOKUP($A41,'Outbreak dataset'!$A:$L,6)="",0,0))</f>
        <v>0</v>
      </c>
      <c r="H41" s="12">
        <f>IF(VLOOKUP($A41,'Outbreak dataset'!$A:$L,12)&gt;24*(2-1), IF(VLOOKUP($A41,'Outbreak dataset'!$A:$L,6)&lt;24*(2),1,0),  IF(VLOOKUP($A41,'Outbreak dataset'!$A:$L,6)="",0,0))</f>
        <v>0</v>
      </c>
      <c r="I41" s="12">
        <f>IF(VLOOKUP($A41,'Outbreak dataset'!$A:$L,12)&gt;24*(3-1), IF(VLOOKUP($A41,'Outbreak dataset'!$A:$L,6)&lt;24*(3),1,0),  IF(VLOOKUP($A41,'Outbreak dataset'!$A:$L,6)="",0,0))</f>
        <v>0</v>
      </c>
      <c r="J41" s="12">
        <f>IF(VLOOKUP($A41,'Outbreak dataset'!$A:$L,12)&gt;24*(4-1), IF(VLOOKUP($A41,'Outbreak dataset'!$A:$L,6)&lt;24*(4),1,0),  IF(VLOOKUP($A41,'Outbreak dataset'!$A:$L,6)="",0,0))</f>
        <v>0</v>
      </c>
      <c r="K41" s="12">
        <f>IF(VLOOKUP($A41,'Outbreak dataset'!$A:$L,12)&gt;24*(5-1), IF(VLOOKUP($A41,'Outbreak dataset'!$A:$L,6)&lt;24*(5),1,0),  IF(VLOOKUP($A41,'Outbreak dataset'!$A:$L,6)="",0,0))</f>
        <v>1</v>
      </c>
      <c r="L41" s="59">
        <f>IF(VLOOKUP($A41,'Outbreak dataset'!$A:$L,12)&lt;24*(1-1), IF(VLOOKUP($A41,'Outbreak dataset'!$A:$L,6)="",0,1),0)</f>
        <v>0</v>
      </c>
      <c r="M41" s="59">
        <f>IF(VLOOKUP($A41,'Outbreak dataset'!$A:$L,12)&lt;24*(2-1), IF(VLOOKUP($A41,'Outbreak dataset'!$A:$L,6)="",0,1),0)</f>
        <v>0</v>
      </c>
      <c r="N41" s="59">
        <f>IF(VLOOKUP($A41,'Outbreak dataset'!$A:$L,12)&lt;24*(3-1), IF(VLOOKUP($A41,'Outbreak dataset'!$A:$L,6)="",0,1),0)</f>
        <v>0</v>
      </c>
      <c r="O41" s="59">
        <f>IF(VLOOKUP($A41,'Outbreak dataset'!$A:$L,12)&lt;24*(4-1), IF(VLOOKUP($A41,'Outbreak dataset'!$A:$L,6)="",0,1),0)</f>
        <v>0</v>
      </c>
      <c r="P41" s="59">
        <f>IF(VLOOKUP($A41,'Outbreak dataset'!$A:$L,12)&lt;24*(5-1), IF(VLOOKUP($A41,'Outbreak dataset'!$A:$L,6)="",0,1),0)</f>
        <v>0</v>
      </c>
    </row>
    <row r="42" spans="1:16">
      <c r="A42" s="128">
        <f>IF(ISERROR(MATCH(A41+1,'Outbreak dataset'!A:A,0)),"",A41+1)</f>
        <v>40</v>
      </c>
      <c r="B42" s="12">
        <f>IF(VLOOKUP($A42,'Outbreak dataset'!$A:$F,6)&gt;24*1,1,IF(VLOOKUP($A42,'Outbreak dataset'!$A:$F,6)="",1,0))</f>
        <v>1</v>
      </c>
      <c r="C42" s="12">
        <f>IF(VLOOKUP($A42,'Outbreak dataset'!$A:$F,6)&gt;24*2,1,IF(VLOOKUP($A42,'Outbreak dataset'!$A:$F,6)="",1,0))</f>
        <v>1</v>
      </c>
      <c r="D42" s="12">
        <f>IF(VLOOKUP($A42,'Outbreak dataset'!$A:$F,6)&gt;24*3,1,IF(VLOOKUP($A42,'Outbreak dataset'!$A:$F,6)="",1,0))</f>
        <v>1</v>
      </c>
      <c r="E42" s="12">
        <f>IF(VLOOKUP($A42,'Outbreak dataset'!$A:$F,6)&gt;24*4,1,IF(VLOOKUP($A42,'Outbreak dataset'!$A:$F,6)="",1,0))</f>
        <v>1</v>
      </c>
      <c r="F42" s="12">
        <f>IF(VLOOKUP($A42,'Outbreak dataset'!$A:$F,6)&gt;24*5,1,IF(VLOOKUP($A42,'Outbreak dataset'!$A:$F,6)="",1,0))</f>
        <v>0</v>
      </c>
      <c r="G42" s="12">
        <f>IF(VLOOKUP($A42,'Outbreak dataset'!$A:$L,12)&gt;24*(1-1), IF(VLOOKUP($A42,'Outbreak dataset'!$A:$L,6)&lt;24*(1),1,0),  IF(VLOOKUP($A42,'Outbreak dataset'!$A:$L,6)="",0,0))</f>
        <v>0</v>
      </c>
      <c r="H42" s="12">
        <f>IF(VLOOKUP($A42,'Outbreak dataset'!$A:$L,12)&gt;24*(2-1), IF(VLOOKUP($A42,'Outbreak dataset'!$A:$L,6)&lt;24*(2),1,0),  IF(VLOOKUP($A42,'Outbreak dataset'!$A:$L,6)="",0,0))</f>
        <v>0</v>
      </c>
      <c r="I42" s="12">
        <f>IF(VLOOKUP($A42,'Outbreak dataset'!$A:$L,12)&gt;24*(3-1), IF(VLOOKUP($A42,'Outbreak dataset'!$A:$L,6)&lt;24*(3),1,0),  IF(VLOOKUP($A42,'Outbreak dataset'!$A:$L,6)="",0,0))</f>
        <v>0</v>
      </c>
      <c r="J42" s="12">
        <f>IF(VLOOKUP($A42,'Outbreak dataset'!$A:$L,12)&gt;24*(4-1), IF(VLOOKUP($A42,'Outbreak dataset'!$A:$L,6)&lt;24*(4),1,0),  IF(VLOOKUP($A42,'Outbreak dataset'!$A:$L,6)="",0,0))</f>
        <v>0</v>
      </c>
      <c r="K42" s="12">
        <f>IF(VLOOKUP($A42,'Outbreak dataset'!$A:$L,12)&gt;24*(5-1), IF(VLOOKUP($A42,'Outbreak dataset'!$A:$L,6)&lt;24*(5),1,0),  IF(VLOOKUP($A42,'Outbreak dataset'!$A:$L,6)="",0,0))</f>
        <v>1</v>
      </c>
      <c r="L42" s="59">
        <f>IF(VLOOKUP($A42,'Outbreak dataset'!$A:$L,12)&lt;24*(1-1), IF(VLOOKUP($A42,'Outbreak dataset'!$A:$L,6)="",0,1),0)</f>
        <v>0</v>
      </c>
      <c r="M42" s="59">
        <f>IF(VLOOKUP($A42,'Outbreak dataset'!$A:$L,12)&lt;24*(2-1), IF(VLOOKUP($A42,'Outbreak dataset'!$A:$L,6)="",0,1),0)</f>
        <v>0</v>
      </c>
      <c r="N42" s="59">
        <f>IF(VLOOKUP($A42,'Outbreak dataset'!$A:$L,12)&lt;24*(3-1), IF(VLOOKUP($A42,'Outbreak dataset'!$A:$L,6)="",0,1),0)</f>
        <v>0</v>
      </c>
      <c r="O42" s="59">
        <f>IF(VLOOKUP($A42,'Outbreak dataset'!$A:$L,12)&lt;24*(4-1), IF(VLOOKUP($A42,'Outbreak dataset'!$A:$L,6)="",0,1),0)</f>
        <v>0</v>
      </c>
      <c r="P42" s="59">
        <f>IF(VLOOKUP($A42,'Outbreak dataset'!$A:$L,12)&lt;24*(5-1), IF(VLOOKUP($A42,'Outbreak dataset'!$A:$L,6)="",0,1),0)</f>
        <v>0</v>
      </c>
    </row>
    <row r="43" spans="1:16">
      <c r="A43" s="128">
        <f>IF(ISERROR(MATCH(A42+1,'Outbreak dataset'!A:A,0)),"",A42+1)</f>
        <v>41</v>
      </c>
      <c r="B43" s="12">
        <f>IF(VLOOKUP($A43,'Outbreak dataset'!$A:$F,6)&gt;24*1,1,IF(VLOOKUP($A43,'Outbreak dataset'!$A:$F,6)="",1,0))</f>
        <v>1</v>
      </c>
      <c r="C43" s="12">
        <f>IF(VLOOKUP($A43,'Outbreak dataset'!$A:$F,6)&gt;24*2,1,IF(VLOOKUP($A43,'Outbreak dataset'!$A:$F,6)="",1,0))</f>
        <v>1</v>
      </c>
      <c r="D43" s="12">
        <f>IF(VLOOKUP($A43,'Outbreak dataset'!$A:$F,6)&gt;24*3,1,IF(VLOOKUP($A43,'Outbreak dataset'!$A:$F,6)="",1,0))</f>
        <v>1</v>
      </c>
      <c r="E43" s="12">
        <f>IF(VLOOKUP($A43,'Outbreak dataset'!$A:$F,6)&gt;24*4,1,IF(VLOOKUP($A43,'Outbreak dataset'!$A:$F,6)="",1,0))</f>
        <v>1</v>
      </c>
      <c r="F43" s="12">
        <f>IF(VLOOKUP($A43,'Outbreak dataset'!$A:$F,6)&gt;24*5,1,IF(VLOOKUP($A43,'Outbreak dataset'!$A:$F,6)="",1,0))</f>
        <v>0</v>
      </c>
      <c r="G43" s="12">
        <f>IF(VLOOKUP($A43,'Outbreak dataset'!$A:$L,12)&gt;24*(1-1), IF(VLOOKUP($A43,'Outbreak dataset'!$A:$L,6)&lt;24*(1),1,0),  IF(VLOOKUP($A43,'Outbreak dataset'!$A:$L,6)="",0,0))</f>
        <v>0</v>
      </c>
      <c r="H43" s="12">
        <f>IF(VLOOKUP($A43,'Outbreak dataset'!$A:$L,12)&gt;24*(2-1), IF(VLOOKUP($A43,'Outbreak dataset'!$A:$L,6)&lt;24*(2),1,0),  IF(VLOOKUP($A43,'Outbreak dataset'!$A:$L,6)="",0,0))</f>
        <v>0</v>
      </c>
      <c r="I43" s="12">
        <f>IF(VLOOKUP($A43,'Outbreak dataset'!$A:$L,12)&gt;24*(3-1), IF(VLOOKUP($A43,'Outbreak dataset'!$A:$L,6)&lt;24*(3),1,0),  IF(VLOOKUP($A43,'Outbreak dataset'!$A:$L,6)="",0,0))</f>
        <v>0</v>
      </c>
      <c r="J43" s="12">
        <f>IF(VLOOKUP($A43,'Outbreak dataset'!$A:$L,12)&gt;24*(4-1), IF(VLOOKUP($A43,'Outbreak dataset'!$A:$L,6)&lt;24*(4),1,0),  IF(VLOOKUP($A43,'Outbreak dataset'!$A:$L,6)="",0,0))</f>
        <v>0</v>
      </c>
      <c r="K43" s="12">
        <f>IF(VLOOKUP($A43,'Outbreak dataset'!$A:$L,12)&gt;24*(5-1), IF(VLOOKUP($A43,'Outbreak dataset'!$A:$L,6)&lt;24*(5),1,0),  IF(VLOOKUP($A43,'Outbreak dataset'!$A:$L,6)="",0,0))</f>
        <v>1</v>
      </c>
      <c r="L43" s="59">
        <f>IF(VLOOKUP($A43,'Outbreak dataset'!$A:$L,12)&lt;24*(1-1), IF(VLOOKUP($A43,'Outbreak dataset'!$A:$L,6)="",0,1),0)</f>
        <v>0</v>
      </c>
      <c r="M43" s="59">
        <f>IF(VLOOKUP($A43,'Outbreak dataset'!$A:$L,12)&lt;24*(2-1), IF(VLOOKUP($A43,'Outbreak dataset'!$A:$L,6)="",0,1),0)</f>
        <v>0</v>
      </c>
      <c r="N43" s="59">
        <f>IF(VLOOKUP($A43,'Outbreak dataset'!$A:$L,12)&lt;24*(3-1), IF(VLOOKUP($A43,'Outbreak dataset'!$A:$L,6)="",0,1),0)</f>
        <v>0</v>
      </c>
      <c r="O43" s="59">
        <f>IF(VLOOKUP($A43,'Outbreak dataset'!$A:$L,12)&lt;24*(4-1), IF(VLOOKUP($A43,'Outbreak dataset'!$A:$L,6)="",0,1),0)</f>
        <v>0</v>
      </c>
      <c r="P43" s="59">
        <f>IF(VLOOKUP($A43,'Outbreak dataset'!$A:$L,12)&lt;24*(5-1), IF(VLOOKUP($A43,'Outbreak dataset'!$A:$L,6)="",0,1),0)</f>
        <v>0</v>
      </c>
    </row>
    <row r="44" spans="1:16">
      <c r="A44" s="128">
        <f>IF(ISERROR(MATCH(A43+1,'Outbreak dataset'!A:A,0)),"",A43+1)</f>
        <v>42</v>
      </c>
      <c r="B44" s="12">
        <f>IF(VLOOKUP($A44,'Outbreak dataset'!$A:$F,6)&gt;24*1,1,IF(VLOOKUP($A44,'Outbreak dataset'!$A:$F,6)="",1,0))</f>
        <v>1</v>
      </c>
      <c r="C44" s="12">
        <f>IF(VLOOKUP($A44,'Outbreak dataset'!$A:$F,6)&gt;24*2,1,IF(VLOOKUP($A44,'Outbreak dataset'!$A:$F,6)="",1,0))</f>
        <v>1</v>
      </c>
      <c r="D44" s="12">
        <f>IF(VLOOKUP($A44,'Outbreak dataset'!$A:$F,6)&gt;24*3,1,IF(VLOOKUP($A44,'Outbreak dataset'!$A:$F,6)="",1,0))</f>
        <v>1</v>
      </c>
      <c r="E44" s="12">
        <f>IF(VLOOKUP($A44,'Outbreak dataset'!$A:$F,6)&gt;24*4,1,IF(VLOOKUP($A44,'Outbreak dataset'!$A:$F,6)="",1,0))</f>
        <v>1</v>
      </c>
      <c r="F44" s="12">
        <f>IF(VLOOKUP($A44,'Outbreak dataset'!$A:$F,6)&gt;24*5,1,IF(VLOOKUP($A44,'Outbreak dataset'!$A:$F,6)="",1,0))</f>
        <v>0</v>
      </c>
      <c r="G44" s="12">
        <f>IF(VLOOKUP($A44,'Outbreak dataset'!$A:$L,12)&gt;24*(1-1), IF(VLOOKUP($A44,'Outbreak dataset'!$A:$L,6)&lt;24*(1),1,0),  IF(VLOOKUP($A44,'Outbreak dataset'!$A:$L,6)="",0,0))</f>
        <v>0</v>
      </c>
      <c r="H44" s="12">
        <f>IF(VLOOKUP($A44,'Outbreak dataset'!$A:$L,12)&gt;24*(2-1), IF(VLOOKUP($A44,'Outbreak dataset'!$A:$L,6)&lt;24*(2),1,0),  IF(VLOOKUP($A44,'Outbreak dataset'!$A:$L,6)="",0,0))</f>
        <v>0</v>
      </c>
      <c r="I44" s="12">
        <f>IF(VLOOKUP($A44,'Outbreak dataset'!$A:$L,12)&gt;24*(3-1), IF(VLOOKUP($A44,'Outbreak dataset'!$A:$L,6)&lt;24*(3),1,0),  IF(VLOOKUP($A44,'Outbreak dataset'!$A:$L,6)="",0,0))</f>
        <v>0</v>
      </c>
      <c r="J44" s="12">
        <f>IF(VLOOKUP($A44,'Outbreak dataset'!$A:$L,12)&gt;24*(4-1), IF(VLOOKUP($A44,'Outbreak dataset'!$A:$L,6)&lt;24*(4),1,0),  IF(VLOOKUP($A44,'Outbreak dataset'!$A:$L,6)="",0,0))</f>
        <v>0</v>
      </c>
      <c r="K44" s="12">
        <f>IF(VLOOKUP($A44,'Outbreak dataset'!$A:$L,12)&gt;24*(5-1), IF(VLOOKUP($A44,'Outbreak dataset'!$A:$L,6)&lt;24*(5),1,0),  IF(VLOOKUP($A44,'Outbreak dataset'!$A:$L,6)="",0,0))</f>
        <v>1</v>
      </c>
      <c r="L44" s="59">
        <f>IF(VLOOKUP($A44,'Outbreak dataset'!$A:$L,12)&lt;24*(1-1), IF(VLOOKUP($A44,'Outbreak dataset'!$A:$L,6)="",0,1),0)</f>
        <v>0</v>
      </c>
      <c r="M44" s="59">
        <f>IF(VLOOKUP($A44,'Outbreak dataset'!$A:$L,12)&lt;24*(2-1), IF(VLOOKUP($A44,'Outbreak dataset'!$A:$L,6)="",0,1),0)</f>
        <v>0</v>
      </c>
      <c r="N44" s="59">
        <f>IF(VLOOKUP($A44,'Outbreak dataset'!$A:$L,12)&lt;24*(3-1), IF(VLOOKUP($A44,'Outbreak dataset'!$A:$L,6)="",0,1),0)</f>
        <v>0</v>
      </c>
      <c r="O44" s="59">
        <f>IF(VLOOKUP($A44,'Outbreak dataset'!$A:$L,12)&lt;24*(4-1), IF(VLOOKUP($A44,'Outbreak dataset'!$A:$L,6)="",0,1),0)</f>
        <v>0</v>
      </c>
      <c r="P44" s="59">
        <f>IF(VLOOKUP($A44,'Outbreak dataset'!$A:$L,12)&lt;24*(5-1), IF(VLOOKUP($A44,'Outbreak dataset'!$A:$L,6)="",0,1),0)</f>
        <v>0</v>
      </c>
    </row>
    <row r="45" spans="1:16">
      <c r="A45" s="128">
        <f>IF(ISERROR(MATCH(A44+1,'Outbreak dataset'!A:A,0)),"",A44+1)</f>
        <v>43</v>
      </c>
      <c r="B45" s="12">
        <f>IF(VLOOKUP($A45,'Outbreak dataset'!$A:$F,6)&gt;24*1,1,IF(VLOOKUP($A45,'Outbreak dataset'!$A:$F,6)="",1,0))</f>
        <v>1</v>
      </c>
      <c r="C45" s="12">
        <f>IF(VLOOKUP($A45,'Outbreak dataset'!$A:$F,6)&gt;24*2,1,IF(VLOOKUP($A45,'Outbreak dataset'!$A:$F,6)="",1,0))</f>
        <v>1</v>
      </c>
      <c r="D45" s="12">
        <f>IF(VLOOKUP($A45,'Outbreak dataset'!$A:$F,6)&gt;24*3,1,IF(VLOOKUP($A45,'Outbreak dataset'!$A:$F,6)="",1,0))</f>
        <v>1</v>
      </c>
      <c r="E45" s="12">
        <f>IF(VLOOKUP($A45,'Outbreak dataset'!$A:$F,6)&gt;24*4,1,IF(VLOOKUP($A45,'Outbreak dataset'!$A:$F,6)="",1,0))</f>
        <v>1</v>
      </c>
      <c r="F45" s="12">
        <f>IF(VLOOKUP($A45,'Outbreak dataset'!$A:$F,6)&gt;24*5,1,IF(VLOOKUP($A45,'Outbreak dataset'!$A:$F,6)="",1,0))</f>
        <v>0</v>
      </c>
      <c r="G45" s="12">
        <f>IF(VLOOKUP($A45,'Outbreak dataset'!$A:$L,12)&gt;24*(1-1), IF(VLOOKUP($A45,'Outbreak dataset'!$A:$L,6)&lt;24*(1),1,0),  IF(VLOOKUP($A45,'Outbreak dataset'!$A:$L,6)="",0,0))</f>
        <v>0</v>
      </c>
      <c r="H45" s="12">
        <f>IF(VLOOKUP($A45,'Outbreak dataset'!$A:$L,12)&gt;24*(2-1), IF(VLOOKUP($A45,'Outbreak dataset'!$A:$L,6)&lt;24*(2),1,0),  IF(VLOOKUP($A45,'Outbreak dataset'!$A:$L,6)="",0,0))</f>
        <v>0</v>
      </c>
      <c r="I45" s="12">
        <f>IF(VLOOKUP($A45,'Outbreak dataset'!$A:$L,12)&gt;24*(3-1), IF(VLOOKUP($A45,'Outbreak dataset'!$A:$L,6)&lt;24*(3),1,0),  IF(VLOOKUP($A45,'Outbreak dataset'!$A:$L,6)="",0,0))</f>
        <v>0</v>
      </c>
      <c r="J45" s="12">
        <f>IF(VLOOKUP($A45,'Outbreak dataset'!$A:$L,12)&gt;24*(4-1), IF(VLOOKUP($A45,'Outbreak dataset'!$A:$L,6)&lt;24*(4),1,0),  IF(VLOOKUP($A45,'Outbreak dataset'!$A:$L,6)="",0,0))</f>
        <v>0</v>
      </c>
      <c r="K45" s="12">
        <f>IF(VLOOKUP($A45,'Outbreak dataset'!$A:$L,12)&gt;24*(5-1), IF(VLOOKUP($A45,'Outbreak dataset'!$A:$L,6)&lt;24*(5),1,0),  IF(VLOOKUP($A45,'Outbreak dataset'!$A:$L,6)="",0,0))</f>
        <v>1</v>
      </c>
      <c r="L45" s="59">
        <f>IF(VLOOKUP($A45,'Outbreak dataset'!$A:$L,12)&lt;24*(1-1), IF(VLOOKUP($A45,'Outbreak dataset'!$A:$L,6)="",0,1),0)</f>
        <v>0</v>
      </c>
      <c r="M45" s="59">
        <f>IF(VLOOKUP($A45,'Outbreak dataset'!$A:$L,12)&lt;24*(2-1), IF(VLOOKUP($A45,'Outbreak dataset'!$A:$L,6)="",0,1),0)</f>
        <v>0</v>
      </c>
      <c r="N45" s="59">
        <f>IF(VLOOKUP($A45,'Outbreak dataset'!$A:$L,12)&lt;24*(3-1), IF(VLOOKUP($A45,'Outbreak dataset'!$A:$L,6)="",0,1),0)</f>
        <v>0</v>
      </c>
      <c r="O45" s="59">
        <f>IF(VLOOKUP($A45,'Outbreak dataset'!$A:$L,12)&lt;24*(4-1), IF(VLOOKUP($A45,'Outbreak dataset'!$A:$L,6)="",0,1),0)</f>
        <v>0</v>
      </c>
      <c r="P45" s="59">
        <f>IF(VLOOKUP($A45,'Outbreak dataset'!$A:$L,12)&lt;24*(5-1), IF(VLOOKUP($A45,'Outbreak dataset'!$A:$L,6)="",0,1),0)</f>
        <v>0</v>
      </c>
    </row>
    <row r="46" spans="1:16">
      <c r="A46" s="128">
        <f>IF(ISERROR(MATCH(A45+1,'Outbreak dataset'!A:A,0)),"",A45+1)</f>
        <v>44</v>
      </c>
      <c r="B46" s="12">
        <f>IF(VLOOKUP($A46,'Outbreak dataset'!$A:$F,6)&gt;24*1,1,IF(VLOOKUP($A46,'Outbreak dataset'!$A:$F,6)="",1,0))</f>
        <v>1</v>
      </c>
      <c r="C46" s="12">
        <f>IF(VLOOKUP($A46,'Outbreak dataset'!$A:$F,6)&gt;24*2,1,IF(VLOOKUP($A46,'Outbreak dataset'!$A:$F,6)="",1,0))</f>
        <v>1</v>
      </c>
      <c r="D46" s="12">
        <f>IF(VLOOKUP($A46,'Outbreak dataset'!$A:$F,6)&gt;24*3,1,IF(VLOOKUP($A46,'Outbreak dataset'!$A:$F,6)="",1,0))</f>
        <v>1</v>
      </c>
      <c r="E46" s="12">
        <f>IF(VLOOKUP($A46,'Outbreak dataset'!$A:$F,6)&gt;24*4,1,IF(VLOOKUP($A46,'Outbreak dataset'!$A:$F,6)="",1,0))</f>
        <v>1</v>
      </c>
      <c r="F46" s="12">
        <f>IF(VLOOKUP($A46,'Outbreak dataset'!$A:$F,6)&gt;24*5,1,IF(VLOOKUP($A46,'Outbreak dataset'!$A:$F,6)="",1,0))</f>
        <v>1</v>
      </c>
      <c r="G46" s="12">
        <f>IF(VLOOKUP($A46,'Outbreak dataset'!$A:$L,12)&gt;24*(1-1), IF(VLOOKUP($A46,'Outbreak dataset'!$A:$L,6)&lt;24*(1),1,0),  IF(VLOOKUP($A46,'Outbreak dataset'!$A:$L,6)="",0,0))</f>
        <v>0</v>
      </c>
      <c r="H46" s="12">
        <f>IF(VLOOKUP($A46,'Outbreak dataset'!$A:$L,12)&gt;24*(2-1), IF(VLOOKUP($A46,'Outbreak dataset'!$A:$L,6)&lt;24*(2),1,0),  IF(VLOOKUP($A46,'Outbreak dataset'!$A:$L,6)="",0,0))</f>
        <v>0</v>
      </c>
      <c r="I46" s="12">
        <f>IF(VLOOKUP($A46,'Outbreak dataset'!$A:$L,12)&gt;24*(3-1), IF(VLOOKUP($A46,'Outbreak dataset'!$A:$L,6)&lt;24*(3),1,0),  IF(VLOOKUP($A46,'Outbreak dataset'!$A:$L,6)="",0,0))</f>
        <v>0</v>
      </c>
      <c r="J46" s="12">
        <f>IF(VLOOKUP($A46,'Outbreak dataset'!$A:$L,12)&gt;24*(4-1), IF(VLOOKUP($A46,'Outbreak dataset'!$A:$L,6)&lt;24*(4),1,0),  IF(VLOOKUP($A46,'Outbreak dataset'!$A:$L,6)="",0,0))</f>
        <v>0</v>
      </c>
      <c r="K46" s="12">
        <f>IF(VLOOKUP($A46,'Outbreak dataset'!$A:$L,12)&gt;24*(5-1), IF(VLOOKUP($A46,'Outbreak dataset'!$A:$L,6)&lt;24*(5),1,0),  IF(VLOOKUP($A46,'Outbreak dataset'!$A:$L,6)="",0,0))</f>
        <v>0</v>
      </c>
      <c r="L46" s="59">
        <f>IF(VLOOKUP($A46,'Outbreak dataset'!$A:$L,12)&lt;24*(1-1), IF(VLOOKUP($A46,'Outbreak dataset'!$A:$L,6)="",0,1),0)</f>
        <v>0</v>
      </c>
      <c r="M46" s="59">
        <f>IF(VLOOKUP($A46,'Outbreak dataset'!$A:$L,12)&lt;24*(2-1), IF(VLOOKUP($A46,'Outbreak dataset'!$A:$L,6)="",0,1),0)</f>
        <v>0</v>
      </c>
      <c r="N46" s="59">
        <f>IF(VLOOKUP($A46,'Outbreak dataset'!$A:$L,12)&lt;24*(3-1), IF(VLOOKUP($A46,'Outbreak dataset'!$A:$L,6)="",0,1),0)</f>
        <v>0</v>
      </c>
      <c r="O46" s="59">
        <f>IF(VLOOKUP($A46,'Outbreak dataset'!$A:$L,12)&lt;24*(4-1), IF(VLOOKUP($A46,'Outbreak dataset'!$A:$L,6)="",0,1),0)</f>
        <v>0</v>
      </c>
      <c r="P46" s="59">
        <f>IF(VLOOKUP($A46,'Outbreak dataset'!$A:$L,12)&lt;24*(5-1), IF(VLOOKUP($A46,'Outbreak dataset'!$A:$L,6)="",0,1),0)</f>
        <v>0</v>
      </c>
    </row>
    <row r="47" spans="1:16">
      <c r="A47" s="128">
        <f>IF(ISERROR(MATCH(A46+1,'Outbreak dataset'!A:A,0)),"",A46+1)</f>
        <v>45</v>
      </c>
      <c r="B47" s="12">
        <f>IF(VLOOKUP($A47,'Outbreak dataset'!$A:$F,6)&gt;24*1,1,IF(VLOOKUP($A47,'Outbreak dataset'!$A:$F,6)="",1,0))</f>
        <v>1</v>
      </c>
      <c r="C47" s="12">
        <f>IF(VLOOKUP($A47,'Outbreak dataset'!$A:$F,6)&gt;24*2,1,IF(VLOOKUP($A47,'Outbreak dataset'!$A:$F,6)="",1,0))</f>
        <v>1</v>
      </c>
      <c r="D47" s="12">
        <f>IF(VLOOKUP($A47,'Outbreak dataset'!$A:$F,6)&gt;24*3,1,IF(VLOOKUP($A47,'Outbreak dataset'!$A:$F,6)="",1,0))</f>
        <v>1</v>
      </c>
      <c r="E47" s="12">
        <f>IF(VLOOKUP($A47,'Outbreak dataset'!$A:$F,6)&gt;24*4,1,IF(VLOOKUP($A47,'Outbreak dataset'!$A:$F,6)="",1,0))</f>
        <v>1</v>
      </c>
      <c r="F47" s="12">
        <f>IF(VLOOKUP($A47,'Outbreak dataset'!$A:$F,6)&gt;24*5,1,IF(VLOOKUP($A47,'Outbreak dataset'!$A:$F,6)="",1,0))</f>
        <v>1</v>
      </c>
      <c r="G47" s="12">
        <f>IF(VLOOKUP($A47,'Outbreak dataset'!$A:$L,12)&gt;24*(1-1), IF(VLOOKUP($A47,'Outbreak dataset'!$A:$L,6)&lt;24*(1),1,0),  IF(VLOOKUP($A47,'Outbreak dataset'!$A:$L,6)="",0,0))</f>
        <v>0</v>
      </c>
      <c r="H47" s="12">
        <f>IF(VLOOKUP($A47,'Outbreak dataset'!$A:$L,12)&gt;24*(2-1), IF(VLOOKUP($A47,'Outbreak dataset'!$A:$L,6)&lt;24*(2),1,0),  IF(VLOOKUP($A47,'Outbreak dataset'!$A:$L,6)="",0,0))</f>
        <v>0</v>
      </c>
      <c r="I47" s="12">
        <f>IF(VLOOKUP($A47,'Outbreak dataset'!$A:$L,12)&gt;24*(3-1), IF(VLOOKUP($A47,'Outbreak dataset'!$A:$L,6)&lt;24*(3),1,0),  IF(VLOOKUP($A47,'Outbreak dataset'!$A:$L,6)="",0,0))</f>
        <v>0</v>
      </c>
      <c r="J47" s="12">
        <f>IF(VLOOKUP($A47,'Outbreak dataset'!$A:$L,12)&gt;24*(4-1), IF(VLOOKUP($A47,'Outbreak dataset'!$A:$L,6)&lt;24*(4),1,0),  IF(VLOOKUP($A47,'Outbreak dataset'!$A:$L,6)="",0,0))</f>
        <v>0</v>
      </c>
      <c r="K47" s="12">
        <f>IF(VLOOKUP($A47,'Outbreak dataset'!$A:$L,12)&gt;24*(5-1), IF(VLOOKUP($A47,'Outbreak dataset'!$A:$L,6)&lt;24*(5),1,0),  IF(VLOOKUP($A47,'Outbreak dataset'!$A:$L,6)="",0,0))</f>
        <v>0</v>
      </c>
      <c r="L47" s="59">
        <f>IF(VLOOKUP($A47,'Outbreak dataset'!$A:$L,12)&lt;24*(1-1), IF(VLOOKUP($A47,'Outbreak dataset'!$A:$L,6)="",0,1),0)</f>
        <v>0</v>
      </c>
      <c r="M47" s="59">
        <f>IF(VLOOKUP($A47,'Outbreak dataset'!$A:$L,12)&lt;24*(2-1), IF(VLOOKUP($A47,'Outbreak dataset'!$A:$L,6)="",0,1),0)</f>
        <v>0</v>
      </c>
      <c r="N47" s="59">
        <f>IF(VLOOKUP($A47,'Outbreak dataset'!$A:$L,12)&lt;24*(3-1), IF(VLOOKUP($A47,'Outbreak dataset'!$A:$L,6)="",0,1),0)</f>
        <v>0</v>
      </c>
      <c r="O47" s="59">
        <f>IF(VLOOKUP($A47,'Outbreak dataset'!$A:$L,12)&lt;24*(4-1), IF(VLOOKUP($A47,'Outbreak dataset'!$A:$L,6)="",0,1),0)</f>
        <v>0</v>
      </c>
      <c r="P47" s="59">
        <f>IF(VLOOKUP($A47,'Outbreak dataset'!$A:$L,12)&lt;24*(5-1), IF(VLOOKUP($A47,'Outbreak dataset'!$A:$L,6)="",0,1),0)</f>
        <v>0</v>
      </c>
    </row>
    <row r="48" spans="1:16">
      <c r="A48" s="128">
        <f>IF(ISERROR(MATCH(A47+1,'Outbreak dataset'!A:A,0)),"",A47+1)</f>
        <v>46</v>
      </c>
      <c r="B48" s="12">
        <f>IF(VLOOKUP($A48,'Outbreak dataset'!$A:$F,6)&gt;24*1,1,IF(VLOOKUP($A48,'Outbreak dataset'!$A:$F,6)="",1,0))</f>
        <v>1</v>
      </c>
      <c r="C48" s="12">
        <f>IF(VLOOKUP($A48,'Outbreak dataset'!$A:$F,6)&gt;24*2,1,IF(VLOOKUP($A48,'Outbreak dataset'!$A:$F,6)="",1,0))</f>
        <v>1</v>
      </c>
      <c r="D48" s="12">
        <f>IF(VLOOKUP($A48,'Outbreak dataset'!$A:$F,6)&gt;24*3,1,IF(VLOOKUP($A48,'Outbreak dataset'!$A:$F,6)="",1,0))</f>
        <v>1</v>
      </c>
      <c r="E48" s="12">
        <f>IF(VLOOKUP($A48,'Outbreak dataset'!$A:$F,6)&gt;24*4,1,IF(VLOOKUP($A48,'Outbreak dataset'!$A:$F,6)="",1,0))</f>
        <v>1</v>
      </c>
      <c r="F48" s="12">
        <f>IF(VLOOKUP($A48,'Outbreak dataset'!$A:$F,6)&gt;24*5,1,IF(VLOOKUP($A48,'Outbreak dataset'!$A:$F,6)="",1,0))</f>
        <v>1</v>
      </c>
      <c r="G48" s="12">
        <f>IF(VLOOKUP($A48,'Outbreak dataset'!$A:$L,12)&gt;24*(1-1), IF(VLOOKUP($A48,'Outbreak dataset'!$A:$L,6)&lt;24*(1),1,0),  IF(VLOOKUP($A48,'Outbreak dataset'!$A:$L,6)="",0,0))</f>
        <v>0</v>
      </c>
      <c r="H48" s="12">
        <f>IF(VLOOKUP($A48,'Outbreak dataset'!$A:$L,12)&gt;24*(2-1), IF(VLOOKUP($A48,'Outbreak dataset'!$A:$L,6)&lt;24*(2),1,0),  IF(VLOOKUP($A48,'Outbreak dataset'!$A:$L,6)="",0,0))</f>
        <v>0</v>
      </c>
      <c r="I48" s="12">
        <f>IF(VLOOKUP($A48,'Outbreak dataset'!$A:$L,12)&gt;24*(3-1), IF(VLOOKUP($A48,'Outbreak dataset'!$A:$L,6)&lt;24*(3),1,0),  IF(VLOOKUP($A48,'Outbreak dataset'!$A:$L,6)="",0,0))</f>
        <v>0</v>
      </c>
      <c r="J48" s="12">
        <f>IF(VLOOKUP($A48,'Outbreak dataset'!$A:$L,12)&gt;24*(4-1), IF(VLOOKUP($A48,'Outbreak dataset'!$A:$L,6)&lt;24*(4),1,0),  IF(VLOOKUP($A48,'Outbreak dataset'!$A:$L,6)="",0,0))</f>
        <v>0</v>
      </c>
      <c r="K48" s="12">
        <f>IF(VLOOKUP($A48,'Outbreak dataset'!$A:$L,12)&gt;24*(5-1), IF(VLOOKUP($A48,'Outbreak dataset'!$A:$L,6)&lt;24*(5),1,0),  IF(VLOOKUP($A48,'Outbreak dataset'!$A:$L,6)="",0,0))</f>
        <v>0</v>
      </c>
      <c r="L48" s="59">
        <f>IF(VLOOKUP($A48,'Outbreak dataset'!$A:$L,12)&lt;24*(1-1), IF(VLOOKUP($A48,'Outbreak dataset'!$A:$L,6)="",0,1),0)</f>
        <v>0</v>
      </c>
      <c r="M48" s="59">
        <f>IF(VLOOKUP($A48,'Outbreak dataset'!$A:$L,12)&lt;24*(2-1), IF(VLOOKUP($A48,'Outbreak dataset'!$A:$L,6)="",0,1),0)</f>
        <v>0</v>
      </c>
      <c r="N48" s="59">
        <f>IF(VLOOKUP($A48,'Outbreak dataset'!$A:$L,12)&lt;24*(3-1), IF(VLOOKUP($A48,'Outbreak dataset'!$A:$L,6)="",0,1),0)</f>
        <v>0</v>
      </c>
      <c r="O48" s="59">
        <f>IF(VLOOKUP($A48,'Outbreak dataset'!$A:$L,12)&lt;24*(4-1), IF(VLOOKUP($A48,'Outbreak dataset'!$A:$L,6)="",0,1),0)</f>
        <v>0</v>
      </c>
      <c r="P48" s="59">
        <f>IF(VLOOKUP($A48,'Outbreak dataset'!$A:$L,12)&lt;24*(5-1), IF(VLOOKUP($A48,'Outbreak dataset'!$A:$L,6)="",0,1),0)</f>
        <v>0</v>
      </c>
    </row>
    <row r="49" spans="1:16">
      <c r="A49" s="128">
        <f>IF(ISERROR(MATCH(A48+1,'Outbreak dataset'!A:A,0)),"",A48+1)</f>
        <v>47</v>
      </c>
      <c r="B49" s="12">
        <f>IF(VLOOKUP($A49,'Outbreak dataset'!$A:$F,6)&gt;24*1,1,IF(VLOOKUP($A49,'Outbreak dataset'!$A:$F,6)="",1,0))</f>
        <v>1</v>
      </c>
      <c r="C49" s="12">
        <f>IF(VLOOKUP($A49,'Outbreak dataset'!$A:$F,6)&gt;24*2,1,IF(VLOOKUP($A49,'Outbreak dataset'!$A:$F,6)="",1,0))</f>
        <v>1</v>
      </c>
      <c r="D49" s="12">
        <f>IF(VLOOKUP($A49,'Outbreak dataset'!$A:$F,6)&gt;24*3,1,IF(VLOOKUP($A49,'Outbreak dataset'!$A:$F,6)="",1,0))</f>
        <v>1</v>
      </c>
      <c r="E49" s="12">
        <f>IF(VLOOKUP($A49,'Outbreak dataset'!$A:$F,6)&gt;24*4,1,IF(VLOOKUP($A49,'Outbreak dataset'!$A:$F,6)="",1,0))</f>
        <v>1</v>
      </c>
      <c r="F49" s="12">
        <f>IF(VLOOKUP($A49,'Outbreak dataset'!$A:$F,6)&gt;24*5,1,IF(VLOOKUP($A49,'Outbreak dataset'!$A:$F,6)="",1,0))</f>
        <v>1</v>
      </c>
      <c r="G49" s="12">
        <f>IF(VLOOKUP($A49,'Outbreak dataset'!$A:$L,12)&gt;24*(1-1), IF(VLOOKUP($A49,'Outbreak dataset'!$A:$L,6)&lt;24*(1),1,0),  IF(VLOOKUP($A49,'Outbreak dataset'!$A:$L,6)="",0,0))</f>
        <v>0</v>
      </c>
      <c r="H49" s="12">
        <f>IF(VLOOKUP($A49,'Outbreak dataset'!$A:$L,12)&gt;24*(2-1), IF(VLOOKUP($A49,'Outbreak dataset'!$A:$L,6)&lt;24*(2),1,0),  IF(VLOOKUP($A49,'Outbreak dataset'!$A:$L,6)="",0,0))</f>
        <v>0</v>
      </c>
      <c r="I49" s="12">
        <f>IF(VLOOKUP($A49,'Outbreak dataset'!$A:$L,12)&gt;24*(3-1), IF(VLOOKUP($A49,'Outbreak dataset'!$A:$L,6)&lt;24*(3),1,0),  IF(VLOOKUP($A49,'Outbreak dataset'!$A:$L,6)="",0,0))</f>
        <v>0</v>
      </c>
      <c r="J49" s="12">
        <f>IF(VLOOKUP($A49,'Outbreak dataset'!$A:$L,12)&gt;24*(4-1), IF(VLOOKUP($A49,'Outbreak dataset'!$A:$L,6)&lt;24*(4),1,0),  IF(VLOOKUP($A49,'Outbreak dataset'!$A:$L,6)="",0,0))</f>
        <v>0</v>
      </c>
      <c r="K49" s="12">
        <f>IF(VLOOKUP($A49,'Outbreak dataset'!$A:$L,12)&gt;24*(5-1), IF(VLOOKUP($A49,'Outbreak dataset'!$A:$L,6)&lt;24*(5),1,0),  IF(VLOOKUP($A49,'Outbreak dataset'!$A:$L,6)="",0,0))</f>
        <v>0</v>
      </c>
      <c r="L49" s="59">
        <f>IF(VLOOKUP($A49,'Outbreak dataset'!$A:$L,12)&lt;24*(1-1), IF(VLOOKUP($A49,'Outbreak dataset'!$A:$L,6)="",0,1),0)</f>
        <v>0</v>
      </c>
      <c r="M49" s="59">
        <f>IF(VLOOKUP($A49,'Outbreak dataset'!$A:$L,12)&lt;24*(2-1), IF(VLOOKUP($A49,'Outbreak dataset'!$A:$L,6)="",0,1),0)</f>
        <v>0</v>
      </c>
      <c r="N49" s="59">
        <f>IF(VLOOKUP($A49,'Outbreak dataset'!$A:$L,12)&lt;24*(3-1), IF(VLOOKUP($A49,'Outbreak dataset'!$A:$L,6)="",0,1),0)</f>
        <v>0</v>
      </c>
      <c r="O49" s="59">
        <f>IF(VLOOKUP($A49,'Outbreak dataset'!$A:$L,12)&lt;24*(4-1), IF(VLOOKUP($A49,'Outbreak dataset'!$A:$L,6)="",0,1),0)</f>
        <v>0</v>
      </c>
      <c r="P49" s="59">
        <f>IF(VLOOKUP($A49,'Outbreak dataset'!$A:$L,12)&lt;24*(5-1), IF(VLOOKUP($A49,'Outbreak dataset'!$A:$L,6)="",0,1),0)</f>
        <v>0</v>
      </c>
    </row>
    <row r="50" spans="1:16">
      <c r="A50" s="128">
        <f>IF(ISERROR(MATCH(A49+1,'Outbreak dataset'!A:A,0)),"",A49+1)</f>
        <v>48</v>
      </c>
      <c r="B50" s="12">
        <f>IF(VLOOKUP($A50,'Outbreak dataset'!$A:$F,6)&gt;24*1,1,IF(VLOOKUP($A50,'Outbreak dataset'!$A:$F,6)="",1,0))</f>
        <v>1</v>
      </c>
      <c r="C50" s="12">
        <f>IF(VLOOKUP($A50,'Outbreak dataset'!$A:$F,6)&gt;24*2,1,IF(VLOOKUP($A50,'Outbreak dataset'!$A:$F,6)="",1,0))</f>
        <v>1</v>
      </c>
      <c r="D50" s="12">
        <f>IF(VLOOKUP($A50,'Outbreak dataset'!$A:$F,6)&gt;24*3,1,IF(VLOOKUP($A50,'Outbreak dataset'!$A:$F,6)="",1,0))</f>
        <v>1</v>
      </c>
      <c r="E50" s="12">
        <f>IF(VLOOKUP($A50,'Outbreak dataset'!$A:$F,6)&gt;24*4,1,IF(VLOOKUP($A50,'Outbreak dataset'!$A:$F,6)="",1,0))</f>
        <v>1</v>
      </c>
      <c r="F50" s="12">
        <f>IF(VLOOKUP($A50,'Outbreak dataset'!$A:$F,6)&gt;24*5,1,IF(VLOOKUP($A50,'Outbreak dataset'!$A:$F,6)="",1,0))</f>
        <v>1</v>
      </c>
      <c r="G50" s="12">
        <f>IF(VLOOKUP($A50,'Outbreak dataset'!$A:$L,12)&gt;24*(1-1), IF(VLOOKUP($A50,'Outbreak dataset'!$A:$L,6)&lt;24*(1),1,0),  IF(VLOOKUP($A50,'Outbreak dataset'!$A:$L,6)="",0,0))</f>
        <v>0</v>
      </c>
      <c r="H50" s="12">
        <f>IF(VLOOKUP($A50,'Outbreak dataset'!$A:$L,12)&gt;24*(2-1), IF(VLOOKUP($A50,'Outbreak dataset'!$A:$L,6)&lt;24*(2),1,0),  IF(VLOOKUP($A50,'Outbreak dataset'!$A:$L,6)="",0,0))</f>
        <v>0</v>
      </c>
      <c r="I50" s="12">
        <f>IF(VLOOKUP($A50,'Outbreak dataset'!$A:$L,12)&gt;24*(3-1), IF(VLOOKUP($A50,'Outbreak dataset'!$A:$L,6)&lt;24*(3),1,0),  IF(VLOOKUP($A50,'Outbreak dataset'!$A:$L,6)="",0,0))</f>
        <v>0</v>
      </c>
      <c r="J50" s="12">
        <f>IF(VLOOKUP($A50,'Outbreak dataset'!$A:$L,12)&gt;24*(4-1), IF(VLOOKUP($A50,'Outbreak dataset'!$A:$L,6)&lt;24*(4),1,0),  IF(VLOOKUP($A50,'Outbreak dataset'!$A:$L,6)="",0,0))</f>
        <v>0</v>
      </c>
      <c r="K50" s="12">
        <f>IF(VLOOKUP($A50,'Outbreak dataset'!$A:$L,12)&gt;24*(5-1), IF(VLOOKUP($A50,'Outbreak dataset'!$A:$L,6)&lt;24*(5),1,0),  IF(VLOOKUP($A50,'Outbreak dataset'!$A:$L,6)="",0,0))</f>
        <v>0</v>
      </c>
      <c r="L50" s="59">
        <f>IF(VLOOKUP($A50,'Outbreak dataset'!$A:$L,12)&lt;24*(1-1), IF(VLOOKUP($A50,'Outbreak dataset'!$A:$L,6)="",0,1),0)</f>
        <v>0</v>
      </c>
      <c r="M50" s="59">
        <f>IF(VLOOKUP($A50,'Outbreak dataset'!$A:$L,12)&lt;24*(2-1), IF(VLOOKUP($A50,'Outbreak dataset'!$A:$L,6)="",0,1),0)</f>
        <v>0</v>
      </c>
      <c r="N50" s="59">
        <f>IF(VLOOKUP($A50,'Outbreak dataset'!$A:$L,12)&lt;24*(3-1), IF(VLOOKUP($A50,'Outbreak dataset'!$A:$L,6)="",0,1),0)</f>
        <v>0</v>
      </c>
      <c r="O50" s="59">
        <f>IF(VLOOKUP($A50,'Outbreak dataset'!$A:$L,12)&lt;24*(4-1), IF(VLOOKUP($A50,'Outbreak dataset'!$A:$L,6)="",0,1),0)</f>
        <v>0</v>
      </c>
      <c r="P50" s="59">
        <f>IF(VLOOKUP($A50,'Outbreak dataset'!$A:$L,12)&lt;24*(5-1), IF(VLOOKUP($A50,'Outbreak dataset'!$A:$L,6)="",0,1),0)</f>
        <v>0</v>
      </c>
    </row>
    <row r="51" spans="1:16">
      <c r="A51" s="128">
        <f>IF(ISERROR(MATCH(A50+1,'Outbreak dataset'!A:A,0)),"",A50+1)</f>
        <v>49</v>
      </c>
      <c r="B51" s="12">
        <f>IF(VLOOKUP($A51,'Outbreak dataset'!$A:$F,6)&gt;24*1,1,IF(VLOOKUP($A51,'Outbreak dataset'!$A:$F,6)="",1,0))</f>
        <v>1</v>
      </c>
      <c r="C51" s="12">
        <f>IF(VLOOKUP($A51,'Outbreak dataset'!$A:$F,6)&gt;24*2,1,IF(VLOOKUP($A51,'Outbreak dataset'!$A:$F,6)="",1,0))</f>
        <v>1</v>
      </c>
      <c r="D51" s="12">
        <f>IF(VLOOKUP($A51,'Outbreak dataset'!$A:$F,6)&gt;24*3,1,IF(VLOOKUP($A51,'Outbreak dataset'!$A:$F,6)="",1,0))</f>
        <v>1</v>
      </c>
      <c r="E51" s="12">
        <f>IF(VLOOKUP($A51,'Outbreak dataset'!$A:$F,6)&gt;24*4,1,IF(VLOOKUP($A51,'Outbreak dataset'!$A:$F,6)="",1,0))</f>
        <v>1</v>
      </c>
      <c r="F51" s="12">
        <f>IF(VLOOKUP($A51,'Outbreak dataset'!$A:$F,6)&gt;24*5,1,IF(VLOOKUP($A51,'Outbreak dataset'!$A:$F,6)="",1,0))</f>
        <v>1</v>
      </c>
      <c r="G51" s="12">
        <f>IF(VLOOKUP($A51,'Outbreak dataset'!$A:$L,12)&gt;24*(1-1), IF(VLOOKUP($A51,'Outbreak dataset'!$A:$L,6)&lt;24*(1),1,0),  IF(VLOOKUP($A51,'Outbreak dataset'!$A:$L,6)="",0,0))</f>
        <v>0</v>
      </c>
      <c r="H51" s="12">
        <f>IF(VLOOKUP($A51,'Outbreak dataset'!$A:$L,12)&gt;24*(2-1), IF(VLOOKUP($A51,'Outbreak dataset'!$A:$L,6)&lt;24*(2),1,0),  IF(VLOOKUP($A51,'Outbreak dataset'!$A:$L,6)="",0,0))</f>
        <v>0</v>
      </c>
      <c r="I51" s="12">
        <f>IF(VLOOKUP($A51,'Outbreak dataset'!$A:$L,12)&gt;24*(3-1), IF(VLOOKUP($A51,'Outbreak dataset'!$A:$L,6)&lt;24*(3),1,0),  IF(VLOOKUP($A51,'Outbreak dataset'!$A:$L,6)="",0,0))</f>
        <v>0</v>
      </c>
      <c r="J51" s="12">
        <f>IF(VLOOKUP($A51,'Outbreak dataset'!$A:$L,12)&gt;24*(4-1), IF(VLOOKUP($A51,'Outbreak dataset'!$A:$L,6)&lt;24*(4),1,0),  IF(VLOOKUP($A51,'Outbreak dataset'!$A:$L,6)="",0,0))</f>
        <v>0</v>
      </c>
      <c r="K51" s="12">
        <f>IF(VLOOKUP($A51,'Outbreak dataset'!$A:$L,12)&gt;24*(5-1), IF(VLOOKUP($A51,'Outbreak dataset'!$A:$L,6)&lt;24*(5),1,0),  IF(VLOOKUP($A51,'Outbreak dataset'!$A:$L,6)="",0,0))</f>
        <v>0</v>
      </c>
      <c r="L51" s="59">
        <f>IF(VLOOKUP($A51,'Outbreak dataset'!$A:$L,12)&lt;24*(1-1), IF(VLOOKUP($A51,'Outbreak dataset'!$A:$L,6)="",0,1),0)</f>
        <v>0</v>
      </c>
      <c r="M51" s="59">
        <f>IF(VLOOKUP($A51,'Outbreak dataset'!$A:$L,12)&lt;24*(2-1), IF(VLOOKUP($A51,'Outbreak dataset'!$A:$L,6)="",0,1),0)</f>
        <v>0</v>
      </c>
      <c r="N51" s="59">
        <f>IF(VLOOKUP($A51,'Outbreak dataset'!$A:$L,12)&lt;24*(3-1), IF(VLOOKUP($A51,'Outbreak dataset'!$A:$L,6)="",0,1),0)</f>
        <v>0</v>
      </c>
      <c r="O51" s="59">
        <f>IF(VLOOKUP($A51,'Outbreak dataset'!$A:$L,12)&lt;24*(4-1), IF(VLOOKUP($A51,'Outbreak dataset'!$A:$L,6)="",0,1),0)</f>
        <v>0</v>
      </c>
      <c r="P51" s="59">
        <f>IF(VLOOKUP($A51,'Outbreak dataset'!$A:$L,12)&lt;24*(5-1), IF(VLOOKUP($A51,'Outbreak dataset'!$A:$L,6)="",0,1),0)</f>
        <v>0</v>
      </c>
    </row>
    <row r="52" spans="1:16">
      <c r="A52" s="128">
        <f>IF(ISERROR(MATCH(A51+1,'Outbreak dataset'!A:A,0)),"",A51+1)</f>
        <v>50</v>
      </c>
      <c r="B52" s="12">
        <f>IF(VLOOKUP($A52,'Outbreak dataset'!$A:$F,6)&gt;24*1,1,IF(VLOOKUP($A52,'Outbreak dataset'!$A:$F,6)="",1,0))</f>
        <v>1</v>
      </c>
      <c r="C52" s="12">
        <f>IF(VLOOKUP($A52,'Outbreak dataset'!$A:$F,6)&gt;24*2,1,IF(VLOOKUP($A52,'Outbreak dataset'!$A:$F,6)="",1,0))</f>
        <v>1</v>
      </c>
      <c r="D52" s="12">
        <f>IF(VLOOKUP($A52,'Outbreak dataset'!$A:$F,6)&gt;24*3,1,IF(VLOOKUP($A52,'Outbreak dataset'!$A:$F,6)="",1,0))</f>
        <v>1</v>
      </c>
      <c r="E52" s="12">
        <f>IF(VLOOKUP($A52,'Outbreak dataset'!$A:$F,6)&gt;24*4,1,IF(VLOOKUP($A52,'Outbreak dataset'!$A:$F,6)="",1,0))</f>
        <v>1</v>
      </c>
      <c r="F52" s="12">
        <f>IF(VLOOKUP($A52,'Outbreak dataset'!$A:$F,6)&gt;24*5,1,IF(VLOOKUP($A52,'Outbreak dataset'!$A:$F,6)="",1,0))</f>
        <v>1</v>
      </c>
      <c r="G52" s="12">
        <f>IF(VLOOKUP($A52,'Outbreak dataset'!$A:$L,12)&gt;24*(1-1), IF(VLOOKUP($A52,'Outbreak dataset'!$A:$L,6)&lt;24*(1),1,0),  IF(VLOOKUP($A52,'Outbreak dataset'!$A:$L,6)="",0,0))</f>
        <v>0</v>
      </c>
      <c r="H52" s="12">
        <f>IF(VLOOKUP($A52,'Outbreak dataset'!$A:$L,12)&gt;24*(2-1), IF(VLOOKUP($A52,'Outbreak dataset'!$A:$L,6)&lt;24*(2),1,0),  IF(VLOOKUP($A52,'Outbreak dataset'!$A:$L,6)="",0,0))</f>
        <v>0</v>
      </c>
      <c r="I52" s="12">
        <f>IF(VLOOKUP($A52,'Outbreak dataset'!$A:$L,12)&gt;24*(3-1), IF(VLOOKUP($A52,'Outbreak dataset'!$A:$L,6)&lt;24*(3),1,0),  IF(VLOOKUP($A52,'Outbreak dataset'!$A:$L,6)="",0,0))</f>
        <v>0</v>
      </c>
      <c r="J52" s="12">
        <f>IF(VLOOKUP($A52,'Outbreak dataset'!$A:$L,12)&gt;24*(4-1), IF(VLOOKUP($A52,'Outbreak dataset'!$A:$L,6)&lt;24*(4),1,0),  IF(VLOOKUP($A52,'Outbreak dataset'!$A:$L,6)="",0,0))</f>
        <v>0</v>
      </c>
      <c r="K52" s="12">
        <f>IF(VLOOKUP($A52,'Outbreak dataset'!$A:$L,12)&gt;24*(5-1), IF(VLOOKUP($A52,'Outbreak dataset'!$A:$L,6)&lt;24*(5),1,0),  IF(VLOOKUP($A52,'Outbreak dataset'!$A:$L,6)="",0,0))</f>
        <v>0</v>
      </c>
      <c r="L52" s="59">
        <f>IF(VLOOKUP($A52,'Outbreak dataset'!$A:$L,12)&lt;24*(1-1), IF(VLOOKUP($A52,'Outbreak dataset'!$A:$L,6)="",0,1),0)</f>
        <v>0</v>
      </c>
      <c r="M52" s="59">
        <f>IF(VLOOKUP($A52,'Outbreak dataset'!$A:$L,12)&lt;24*(2-1), IF(VLOOKUP($A52,'Outbreak dataset'!$A:$L,6)="",0,1),0)</f>
        <v>0</v>
      </c>
      <c r="N52" s="59">
        <f>IF(VLOOKUP($A52,'Outbreak dataset'!$A:$L,12)&lt;24*(3-1), IF(VLOOKUP($A52,'Outbreak dataset'!$A:$L,6)="",0,1),0)</f>
        <v>0</v>
      </c>
      <c r="O52" s="59">
        <f>IF(VLOOKUP($A52,'Outbreak dataset'!$A:$L,12)&lt;24*(4-1), IF(VLOOKUP($A52,'Outbreak dataset'!$A:$L,6)="",0,1),0)</f>
        <v>0</v>
      </c>
      <c r="P52" s="59">
        <f>IF(VLOOKUP($A52,'Outbreak dataset'!$A:$L,12)&lt;24*(5-1), IF(VLOOKUP($A52,'Outbreak dataset'!$A:$L,6)="",0,1),0)</f>
        <v>0</v>
      </c>
    </row>
    <row r="53" spans="1:16">
      <c r="A53" s="128">
        <f>IF(ISERROR(MATCH(A52+1,'Outbreak dataset'!A:A,0)),"",A52+1)</f>
        <v>51</v>
      </c>
      <c r="B53" s="12">
        <f>IF(VLOOKUP($A53,'Outbreak dataset'!$A:$F,6)&gt;24*1,1,IF(VLOOKUP($A53,'Outbreak dataset'!$A:$F,6)="",1,0))</f>
        <v>1</v>
      </c>
      <c r="C53" s="12">
        <f>IF(VLOOKUP($A53,'Outbreak dataset'!$A:$F,6)&gt;24*2,1,IF(VLOOKUP($A53,'Outbreak dataset'!$A:$F,6)="",1,0))</f>
        <v>1</v>
      </c>
      <c r="D53" s="12">
        <f>IF(VLOOKUP($A53,'Outbreak dataset'!$A:$F,6)&gt;24*3,1,IF(VLOOKUP($A53,'Outbreak dataset'!$A:$F,6)="",1,0))</f>
        <v>1</v>
      </c>
      <c r="E53" s="12">
        <f>IF(VLOOKUP($A53,'Outbreak dataset'!$A:$F,6)&gt;24*4,1,IF(VLOOKUP($A53,'Outbreak dataset'!$A:$F,6)="",1,0))</f>
        <v>1</v>
      </c>
      <c r="F53" s="12">
        <f>IF(VLOOKUP($A53,'Outbreak dataset'!$A:$F,6)&gt;24*5,1,IF(VLOOKUP($A53,'Outbreak dataset'!$A:$F,6)="",1,0))</f>
        <v>1</v>
      </c>
      <c r="G53" s="12">
        <f>IF(VLOOKUP($A53,'Outbreak dataset'!$A:$L,12)&gt;24*(1-1), IF(VLOOKUP($A53,'Outbreak dataset'!$A:$L,6)&lt;24*(1),1,0),  IF(VLOOKUP($A53,'Outbreak dataset'!$A:$L,6)="",0,0))</f>
        <v>0</v>
      </c>
      <c r="H53" s="12">
        <f>IF(VLOOKUP($A53,'Outbreak dataset'!$A:$L,12)&gt;24*(2-1), IF(VLOOKUP($A53,'Outbreak dataset'!$A:$L,6)&lt;24*(2),1,0),  IF(VLOOKUP($A53,'Outbreak dataset'!$A:$L,6)="",0,0))</f>
        <v>0</v>
      </c>
      <c r="I53" s="12">
        <f>IF(VLOOKUP($A53,'Outbreak dataset'!$A:$L,12)&gt;24*(3-1), IF(VLOOKUP($A53,'Outbreak dataset'!$A:$L,6)&lt;24*(3),1,0),  IF(VLOOKUP($A53,'Outbreak dataset'!$A:$L,6)="",0,0))</f>
        <v>0</v>
      </c>
      <c r="J53" s="12">
        <f>IF(VLOOKUP($A53,'Outbreak dataset'!$A:$L,12)&gt;24*(4-1), IF(VLOOKUP($A53,'Outbreak dataset'!$A:$L,6)&lt;24*(4),1,0),  IF(VLOOKUP($A53,'Outbreak dataset'!$A:$L,6)="",0,0))</f>
        <v>0</v>
      </c>
      <c r="K53" s="12">
        <f>IF(VLOOKUP($A53,'Outbreak dataset'!$A:$L,12)&gt;24*(5-1), IF(VLOOKUP($A53,'Outbreak dataset'!$A:$L,6)&lt;24*(5),1,0),  IF(VLOOKUP($A53,'Outbreak dataset'!$A:$L,6)="",0,0))</f>
        <v>0</v>
      </c>
      <c r="L53" s="59">
        <f>IF(VLOOKUP($A53,'Outbreak dataset'!$A:$L,12)&lt;24*(1-1), IF(VLOOKUP($A53,'Outbreak dataset'!$A:$L,6)="",0,1),0)</f>
        <v>0</v>
      </c>
      <c r="M53" s="59">
        <f>IF(VLOOKUP($A53,'Outbreak dataset'!$A:$L,12)&lt;24*(2-1), IF(VLOOKUP($A53,'Outbreak dataset'!$A:$L,6)="",0,1),0)</f>
        <v>0</v>
      </c>
      <c r="N53" s="59">
        <f>IF(VLOOKUP($A53,'Outbreak dataset'!$A:$L,12)&lt;24*(3-1), IF(VLOOKUP($A53,'Outbreak dataset'!$A:$L,6)="",0,1),0)</f>
        <v>0</v>
      </c>
      <c r="O53" s="59">
        <f>IF(VLOOKUP($A53,'Outbreak dataset'!$A:$L,12)&lt;24*(4-1), IF(VLOOKUP($A53,'Outbreak dataset'!$A:$L,6)="",0,1),0)</f>
        <v>0</v>
      </c>
      <c r="P53" s="59">
        <f>IF(VLOOKUP($A53,'Outbreak dataset'!$A:$L,12)&lt;24*(5-1), IF(VLOOKUP($A53,'Outbreak dataset'!$A:$L,6)="",0,1),0)</f>
        <v>0</v>
      </c>
    </row>
    <row r="54" spans="1:16">
      <c r="A54" s="128">
        <f>IF(ISERROR(MATCH(A53+1,'Outbreak dataset'!A:A,0)),"",A53+1)</f>
        <v>52</v>
      </c>
      <c r="B54" s="12">
        <f>IF(VLOOKUP($A54,'Outbreak dataset'!$A:$F,6)&gt;24*1,1,IF(VLOOKUP($A54,'Outbreak dataset'!$A:$F,6)="",1,0))</f>
        <v>1</v>
      </c>
      <c r="C54" s="12">
        <f>IF(VLOOKUP($A54,'Outbreak dataset'!$A:$F,6)&gt;24*2,1,IF(VLOOKUP($A54,'Outbreak dataset'!$A:$F,6)="",1,0))</f>
        <v>1</v>
      </c>
      <c r="D54" s="12">
        <f>IF(VLOOKUP($A54,'Outbreak dataset'!$A:$F,6)&gt;24*3,1,IF(VLOOKUP($A54,'Outbreak dataset'!$A:$F,6)="",1,0))</f>
        <v>1</v>
      </c>
      <c r="E54" s="12">
        <f>IF(VLOOKUP($A54,'Outbreak dataset'!$A:$F,6)&gt;24*4,1,IF(VLOOKUP($A54,'Outbreak dataset'!$A:$F,6)="",1,0))</f>
        <v>1</v>
      </c>
      <c r="F54" s="12">
        <f>IF(VLOOKUP($A54,'Outbreak dataset'!$A:$F,6)&gt;24*5,1,IF(VLOOKUP($A54,'Outbreak dataset'!$A:$F,6)="",1,0))</f>
        <v>1</v>
      </c>
      <c r="G54" s="12">
        <f>IF(VLOOKUP($A54,'Outbreak dataset'!$A:$L,12)&gt;24*(1-1), IF(VLOOKUP($A54,'Outbreak dataset'!$A:$L,6)&lt;24*(1),1,0),  IF(VLOOKUP($A54,'Outbreak dataset'!$A:$L,6)="",0,0))</f>
        <v>0</v>
      </c>
      <c r="H54" s="12">
        <f>IF(VLOOKUP($A54,'Outbreak dataset'!$A:$L,12)&gt;24*(2-1), IF(VLOOKUP($A54,'Outbreak dataset'!$A:$L,6)&lt;24*(2),1,0),  IF(VLOOKUP($A54,'Outbreak dataset'!$A:$L,6)="",0,0))</f>
        <v>0</v>
      </c>
      <c r="I54" s="12">
        <f>IF(VLOOKUP($A54,'Outbreak dataset'!$A:$L,12)&gt;24*(3-1), IF(VLOOKUP($A54,'Outbreak dataset'!$A:$L,6)&lt;24*(3),1,0),  IF(VLOOKUP($A54,'Outbreak dataset'!$A:$L,6)="",0,0))</f>
        <v>0</v>
      </c>
      <c r="J54" s="12">
        <f>IF(VLOOKUP($A54,'Outbreak dataset'!$A:$L,12)&gt;24*(4-1), IF(VLOOKUP($A54,'Outbreak dataset'!$A:$L,6)&lt;24*(4),1,0),  IF(VLOOKUP($A54,'Outbreak dataset'!$A:$L,6)="",0,0))</f>
        <v>0</v>
      </c>
      <c r="K54" s="12">
        <f>IF(VLOOKUP($A54,'Outbreak dataset'!$A:$L,12)&gt;24*(5-1), IF(VLOOKUP($A54,'Outbreak dataset'!$A:$L,6)&lt;24*(5),1,0),  IF(VLOOKUP($A54,'Outbreak dataset'!$A:$L,6)="",0,0))</f>
        <v>0</v>
      </c>
      <c r="L54" s="59">
        <f>IF(VLOOKUP($A54,'Outbreak dataset'!$A:$L,12)&lt;24*(1-1), IF(VLOOKUP($A54,'Outbreak dataset'!$A:$L,6)="",0,1),0)</f>
        <v>0</v>
      </c>
      <c r="M54" s="59">
        <f>IF(VLOOKUP($A54,'Outbreak dataset'!$A:$L,12)&lt;24*(2-1), IF(VLOOKUP($A54,'Outbreak dataset'!$A:$L,6)="",0,1),0)</f>
        <v>0</v>
      </c>
      <c r="N54" s="59">
        <f>IF(VLOOKUP($A54,'Outbreak dataset'!$A:$L,12)&lt;24*(3-1), IF(VLOOKUP($A54,'Outbreak dataset'!$A:$L,6)="",0,1),0)</f>
        <v>0</v>
      </c>
      <c r="O54" s="59">
        <f>IF(VLOOKUP($A54,'Outbreak dataset'!$A:$L,12)&lt;24*(4-1), IF(VLOOKUP($A54,'Outbreak dataset'!$A:$L,6)="",0,1),0)</f>
        <v>0</v>
      </c>
      <c r="P54" s="59">
        <f>IF(VLOOKUP($A54,'Outbreak dataset'!$A:$L,12)&lt;24*(5-1), IF(VLOOKUP($A54,'Outbreak dataset'!$A:$L,6)="",0,1),0)</f>
        <v>0</v>
      </c>
    </row>
    <row r="55" spans="1:16">
      <c r="A55" s="128">
        <f>IF(ISERROR(MATCH(A54+1,'Outbreak dataset'!A:A,0)),"",A54+1)</f>
        <v>53</v>
      </c>
      <c r="B55" s="12">
        <f>IF(VLOOKUP($A55,'Outbreak dataset'!$A:$F,6)&gt;24*1,1,IF(VLOOKUP($A55,'Outbreak dataset'!$A:$F,6)="",1,0))</f>
        <v>1</v>
      </c>
      <c r="C55" s="12">
        <f>IF(VLOOKUP($A55,'Outbreak dataset'!$A:$F,6)&gt;24*2,1,IF(VLOOKUP($A55,'Outbreak dataset'!$A:$F,6)="",1,0))</f>
        <v>1</v>
      </c>
      <c r="D55" s="12">
        <f>IF(VLOOKUP($A55,'Outbreak dataset'!$A:$F,6)&gt;24*3,1,IF(VLOOKUP($A55,'Outbreak dataset'!$A:$F,6)="",1,0))</f>
        <v>1</v>
      </c>
      <c r="E55" s="12">
        <f>IF(VLOOKUP($A55,'Outbreak dataset'!$A:$F,6)&gt;24*4,1,IF(VLOOKUP($A55,'Outbreak dataset'!$A:$F,6)="",1,0))</f>
        <v>1</v>
      </c>
      <c r="F55" s="12">
        <f>IF(VLOOKUP($A55,'Outbreak dataset'!$A:$F,6)&gt;24*5,1,IF(VLOOKUP($A55,'Outbreak dataset'!$A:$F,6)="",1,0))</f>
        <v>1</v>
      </c>
      <c r="G55" s="12">
        <f>IF(VLOOKUP($A55,'Outbreak dataset'!$A:$L,12)&gt;24*(1-1), IF(VLOOKUP($A55,'Outbreak dataset'!$A:$L,6)&lt;24*(1),1,0),  IF(VLOOKUP($A55,'Outbreak dataset'!$A:$L,6)="",0,0))</f>
        <v>0</v>
      </c>
      <c r="H55" s="12">
        <f>IF(VLOOKUP($A55,'Outbreak dataset'!$A:$L,12)&gt;24*(2-1), IF(VLOOKUP($A55,'Outbreak dataset'!$A:$L,6)&lt;24*(2),1,0),  IF(VLOOKUP($A55,'Outbreak dataset'!$A:$L,6)="",0,0))</f>
        <v>0</v>
      </c>
      <c r="I55" s="12">
        <f>IF(VLOOKUP($A55,'Outbreak dataset'!$A:$L,12)&gt;24*(3-1), IF(VLOOKUP($A55,'Outbreak dataset'!$A:$L,6)&lt;24*(3),1,0),  IF(VLOOKUP($A55,'Outbreak dataset'!$A:$L,6)="",0,0))</f>
        <v>0</v>
      </c>
      <c r="J55" s="12">
        <f>IF(VLOOKUP($A55,'Outbreak dataset'!$A:$L,12)&gt;24*(4-1), IF(VLOOKUP($A55,'Outbreak dataset'!$A:$L,6)&lt;24*(4),1,0),  IF(VLOOKUP($A55,'Outbreak dataset'!$A:$L,6)="",0,0))</f>
        <v>0</v>
      </c>
      <c r="K55" s="12">
        <f>IF(VLOOKUP($A55,'Outbreak dataset'!$A:$L,12)&gt;24*(5-1), IF(VLOOKUP($A55,'Outbreak dataset'!$A:$L,6)&lt;24*(5),1,0),  IF(VLOOKUP($A55,'Outbreak dataset'!$A:$L,6)="",0,0))</f>
        <v>0</v>
      </c>
      <c r="L55" s="59">
        <f>IF(VLOOKUP($A55,'Outbreak dataset'!$A:$L,12)&lt;24*(1-1), IF(VLOOKUP($A55,'Outbreak dataset'!$A:$L,6)="",0,1),0)</f>
        <v>0</v>
      </c>
      <c r="M55" s="59">
        <f>IF(VLOOKUP($A55,'Outbreak dataset'!$A:$L,12)&lt;24*(2-1), IF(VLOOKUP($A55,'Outbreak dataset'!$A:$L,6)="",0,1),0)</f>
        <v>0</v>
      </c>
      <c r="N55" s="59">
        <f>IF(VLOOKUP($A55,'Outbreak dataset'!$A:$L,12)&lt;24*(3-1), IF(VLOOKUP($A55,'Outbreak dataset'!$A:$L,6)="",0,1),0)</f>
        <v>0</v>
      </c>
      <c r="O55" s="59">
        <f>IF(VLOOKUP($A55,'Outbreak dataset'!$A:$L,12)&lt;24*(4-1), IF(VLOOKUP($A55,'Outbreak dataset'!$A:$L,6)="",0,1),0)</f>
        <v>0</v>
      </c>
      <c r="P55" s="59">
        <f>IF(VLOOKUP($A55,'Outbreak dataset'!$A:$L,12)&lt;24*(5-1), IF(VLOOKUP($A55,'Outbreak dataset'!$A:$L,6)="",0,1),0)</f>
        <v>0</v>
      </c>
    </row>
    <row r="56" spans="1:16">
      <c r="A56" s="128">
        <f>IF(ISERROR(MATCH(A55+1,'Outbreak dataset'!A:A,0)),"",A55+1)</f>
        <v>54</v>
      </c>
      <c r="B56" s="12">
        <f>IF(VLOOKUP($A56,'Outbreak dataset'!$A:$F,6)&gt;24*1,1,IF(VLOOKUP($A56,'Outbreak dataset'!$A:$F,6)="",1,0))</f>
        <v>1</v>
      </c>
      <c r="C56" s="12">
        <f>IF(VLOOKUP($A56,'Outbreak dataset'!$A:$F,6)&gt;24*2,1,IF(VLOOKUP($A56,'Outbreak dataset'!$A:$F,6)="",1,0))</f>
        <v>1</v>
      </c>
      <c r="D56" s="12">
        <f>IF(VLOOKUP($A56,'Outbreak dataset'!$A:$F,6)&gt;24*3,1,IF(VLOOKUP($A56,'Outbreak dataset'!$A:$F,6)="",1,0))</f>
        <v>1</v>
      </c>
      <c r="E56" s="12">
        <f>IF(VLOOKUP($A56,'Outbreak dataset'!$A:$F,6)&gt;24*4,1,IF(VLOOKUP($A56,'Outbreak dataset'!$A:$F,6)="",1,0))</f>
        <v>1</v>
      </c>
      <c r="F56" s="12">
        <f>IF(VLOOKUP($A56,'Outbreak dataset'!$A:$F,6)&gt;24*5,1,IF(VLOOKUP($A56,'Outbreak dataset'!$A:$F,6)="",1,0))</f>
        <v>1</v>
      </c>
      <c r="G56" s="12">
        <f>IF(VLOOKUP($A56,'Outbreak dataset'!$A:$L,12)&gt;24*(1-1), IF(VLOOKUP($A56,'Outbreak dataset'!$A:$L,6)&lt;24*(1),1,0),  IF(VLOOKUP($A56,'Outbreak dataset'!$A:$L,6)="",0,0))</f>
        <v>0</v>
      </c>
      <c r="H56" s="12">
        <f>IF(VLOOKUP($A56,'Outbreak dataset'!$A:$L,12)&gt;24*(2-1), IF(VLOOKUP($A56,'Outbreak dataset'!$A:$L,6)&lt;24*(2),1,0),  IF(VLOOKUP($A56,'Outbreak dataset'!$A:$L,6)="",0,0))</f>
        <v>0</v>
      </c>
      <c r="I56" s="12">
        <f>IF(VLOOKUP($A56,'Outbreak dataset'!$A:$L,12)&gt;24*(3-1), IF(VLOOKUP($A56,'Outbreak dataset'!$A:$L,6)&lt;24*(3),1,0),  IF(VLOOKUP($A56,'Outbreak dataset'!$A:$L,6)="",0,0))</f>
        <v>0</v>
      </c>
      <c r="J56" s="12">
        <f>IF(VLOOKUP($A56,'Outbreak dataset'!$A:$L,12)&gt;24*(4-1), IF(VLOOKUP($A56,'Outbreak dataset'!$A:$L,6)&lt;24*(4),1,0),  IF(VLOOKUP($A56,'Outbreak dataset'!$A:$L,6)="",0,0))</f>
        <v>0</v>
      </c>
      <c r="K56" s="12">
        <f>IF(VLOOKUP($A56,'Outbreak dataset'!$A:$L,12)&gt;24*(5-1), IF(VLOOKUP($A56,'Outbreak dataset'!$A:$L,6)&lt;24*(5),1,0),  IF(VLOOKUP($A56,'Outbreak dataset'!$A:$L,6)="",0,0))</f>
        <v>0</v>
      </c>
      <c r="L56" s="59">
        <f>IF(VLOOKUP($A56,'Outbreak dataset'!$A:$L,12)&lt;24*(1-1), IF(VLOOKUP($A56,'Outbreak dataset'!$A:$L,6)="",0,1),0)</f>
        <v>0</v>
      </c>
      <c r="M56" s="59">
        <f>IF(VLOOKUP($A56,'Outbreak dataset'!$A:$L,12)&lt;24*(2-1), IF(VLOOKUP($A56,'Outbreak dataset'!$A:$L,6)="",0,1),0)</f>
        <v>0</v>
      </c>
      <c r="N56" s="59">
        <f>IF(VLOOKUP($A56,'Outbreak dataset'!$A:$L,12)&lt;24*(3-1), IF(VLOOKUP($A56,'Outbreak dataset'!$A:$L,6)="",0,1),0)</f>
        <v>0</v>
      </c>
      <c r="O56" s="59">
        <f>IF(VLOOKUP($A56,'Outbreak dataset'!$A:$L,12)&lt;24*(4-1), IF(VLOOKUP($A56,'Outbreak dataset'!$A:$L,6)="",0,1),0)</f>
        <v>0</v>
      </c>
      <c r="P56" s="59">
        <f>IF(VLOOKUP($A56,'Outbreak dataset'!$A:$L,12)&lt;24*(5-1), IF(VLOOKUP($A56,'Outbreak dataset'!$A:$L,6)="",0,1),0)</f>
        <v>0</v>
      </c>
    </row>
    <row r="57" spans="1:16">
      <c r="A57" s="128">
        <f>IF(ISERROR(MATCH(A56+1,'Outbreak dataset'!A:A,0)),"",A56+1)</f>
        <v>55</v>
      </c>
      <c r="B57" s="12">
        <f>IF(VLOOKUP($A57,'Outbreak dataset'!$A:$F,6)&gt;24*1,1,IF(VLOOKUP($A57,'Outbreak dataset'!$A:$F,6)="",1,0))</f>
        <v>1</v>
      </c>
      <c r="C57" s="12">
        <f>IF(VLOOKUP($A57,'Outbreak dataset'!$A:$F,6)&gt;24*2,1,IF(VLOOKUP($A57,'Outbreak dataset'!$A:$F,6)="",1,0))</f>
        <v>1</v>
      </c>
      <c r="D57" s="12">
        <f>IF(VLOOKUP($A57,'Outbreak dataset'!$A:$F,6)&gt;24*3,1,IF(VLOOKUP($A57,'Outbreak dataset'!$A:$F,6)="",1,0))</f>
        <v>1</v>
      </c>
      <c r="E57" s="12">
        <f>IF(VLOOKUP($A57,'Outbreak dataset'!$A:$F,6)&gt;24*4,1,IF(VLOOKUP($A57,'Outbreak dataset'!$A:$F,6)="",1,0))</f>
        <v>1</v>
      </c>
      <c r="F57" s="12">
        <f>IF(VLOOKUP($A57,'Outbreak dataset'!$A:$F,6)&gt;24*5,1,IF(VLOOKUP($A57,'Outbreak dataset'!$A:$F,6)="",1,0))</f>
        <v>1</v>
      </c>
      <c r="G57" s="12">
        <f>IF(VLOOKUP($A57,'Outbreak dataset'!$A:$L,12)&gt;24*(1-1), IF(VLOOKUP($A57,'Outbreak dataset'!$A:$L,6)&lt;24*(1),1,0),  IF(VLOOKUP($A57,'Outbreak dataset'!$A:$L,6)="",0,0))</f>
        <v>0</v>
      </c>
      <c r="H57" s="12">
        <f>IF(VLOOKUP($A57,'Outbreak dataset'!$A:$L,12)&gt;24*(2-1), IF(VLOOKUP($A57,'Outbreak dataset'!$A:$L,6)&lt;24*(2),1,0),  IF(VLOOKUP($A57,'Outbreak dataset'!$A:$L,6)="",0,0))</f>
        <v>0</v>
      </c>
      <c r="I57" s="12">
        <f>IF(VLOOKUP($A57,'Outbreak dataset'!$A:$L,12)&gt;24*(3-1), IF(VLOOKUP($A57,'Outbreak dataset'!$A:$L,6)&lt;24*(3),1,0),  IF(VLOOKUP($A57,'Outbreak dataset'!$A:$L,6)="",0,0))</f>
        <v>0</v>
      </c>
      <c r="J57" s="12">
        <f>IF(VLOOKUP($A57,'Outbreak dataset'!$A:$L,12)&gt;24*(4-1), IF(VLOOKUP($A57,'Outbreak dataset'!$A:$L,6)&lt;24*(4),1,0),  IF(VLOOKUP($A57,'Outbreak dataset'!$A:$L,6)="",0,0))</f>
        <v>0</v>
      </c>
      <c r="K57" s="12">
        <f>IF(VLOOKUP($A57,'Outbreak dataset'!$A:$L,12)&gt;24*(5-1), IF(VLOOKUP($A57,'Outbreak dataset'!$A:$L,6)&lt;24*(5),1,0),  IF(VLOOKUP($A57,'Outbreak dataset'!$A:$L,6)="",0,0))</f>
        <v>0</v>
      </c>
      <c r="L57" s="59">
        <f>IF(VLOOKUP($A57,'Outbreak dataset'!$A:$L,12)&lt;24*(1-1), IF(VLOOKUP($A57,'Outbreak dataset'!$A:$L,6)="",0,1),0)</f>
        <v>0</v>
      </c>
      <c r="M57" s="59">
        <f>IF(VLOOKUP($A57,'Outbreak dataset'!$A:$L,12)&lt;24*(2-1), IF(VLOOKUP($A57,'Outbreak dataset'!$A:$L,6)="",0,1),0)</f>
        <v>0</v>
      </c>
      <c r="N57" s="59">
        <f>IF(VLOOKUP($A57,'Outbreak dataset'!$A:$L,12)&lt;24*(3-1), IF(VLOOKUP($A57,'Outbreak dataset'!$A:$L,6)="",0,1),0)</f>
        <v>0</v>
      </c>
      <c r="O57" s="59">
        <f>IF(VLOOKUP($A57,'Outbreak dataset'!$A:$L,12)&lt;24*(4-1), IF(VLOOKUP($A57,'Outbreak dataset'!$A:$L,6)="",0,1),0)</f>
        <v>0</v>
      </c>
      <c r="P57" s="59">
        <f>IF(VLOOKUP($A57,'Outbreak dataset'!$A:$L,12)&lt;24*(5-1), IF(VLOOKUP($A57,'Outbreak dataset'!$A:$L,6)="",0,1),0)</f>
        <v>0</v>
      </c>
    </row>
    <row r="58" spans="1:16">
      <c r="A58" s="128">
        <f>IF(ISERROR(MATCH(A57+1,'Outbreak dataset'!A:A,0)),"",A57+1)</f>
        <v>56</v>
      </c>
      <c r="B58" s="12">
        <f>IF(VLOOKUP($A58,'Outbreak dataset'!$A:$F,6)&gt;24*1,1,IF(VLOOKUP($A58,'Outbreak dataset'!$A:$F,6)="",1,0))</f>
        <v>1</v>
      </c>
      <c r="C58" s="12">
        <f>IF(VLOOKUP($A58,'Outbreak dataset'!$A:$F,6)&gt;24*2,1,IF(VLOOKUP($A58,'Outbreak dataset'!$A:$F,6)="",1,0))</f>
        <v>1</v>
      </c>
      <c r="D58" s="12">
        <f>IF(VLOOKUP($A58,'Outbreak dataset'!$A:$F,6)&gt;24*3,1,IF(VLOOKUP($A58,'Outbreak dataset'!$A:$F,6)="",1,0))</f>
        <v>1</v>
      </c>
      <c r="E58" s="12">
        <f>IF(VLOOKUP($A58,'Outbreak dataset'!$A:$F,6)&gt;24*4,1,IF(VLOOKUP($A58,'Outbreak dataset'!$A:$F,6)="",1,0))</f>
        <v>1</v>
      </c>
      <c r="F58" s="12">
        <f>IF(VLOOKUP($A58,'Outbreak dataset'!$A:$F,6)&gt;24*5,1,IF(VLOOKUP($A58,'Outbreak dataset'!$A:$F,6)="",1,0))</f>
        <v>1</v>
      </c>
      <c r="G58" s="12">
        <f>IF(VLOOKUP($A58,'Outbreak dataset'!$A:$L,12)&gt;24*(1-1), IF(VLOOKUP($A58,'Outbreak dataset'!$A:$L,6)&lt;24*(1),1,0),  IF(VLOOKUP($A58,'Outbreak dataset'!$A:$L,6)="",0,0))</f>
        <v>0</v>
      </c>
      <c r="H58" s="12">
        <f>IF(VLOOKUP($A58,'Outbreak dataset'!$A:$L,12)&gt;24*(2-1), IF(VLOOKUP($A58,'Outbreak dataset'!$A:$L,6)&lt;24*(2),1,0),  IF(VLOOKUP($A58,'Outbreak dataset'!$A:$L,6)="",0,0))</f>
        <v>0</v>
      </c>
      <c r="I58" s="12">
        <f>IF(VLOOKUP($A58,'Outbreak dataset'!$A:$L,12)&gt;24*(3-1), IF(VLOOKUP($A58,'Outbreak dataset'!$A:$L,6)&lt;24*(3),1,0),  IF(VLOOKUP($A58,'Outbreak dataset'!$A:$L,6)="",0,0))</f>
        <v>0</v>
      </c>
      <c r="J58" s="12">
        <f>IF(VLOOKUP($A58,'Outbreak dataset'!$A:$L,12)&gt;24*(4-1), IF(VLOOKUP($A58,'Outbreak dataset'!$A:$L,6)&lt;24*(4),1,0),  IF(VLOOKUP($A58,'Outbreak dataset'!$A:$L,6)="",0,0))</f>
        <v>0</v>
      </c>
      <c r="K58" s="12">
        <f>IF(VLOOKUP($A58,'Outbreak dataset'!$A:$L,12)&gt;24*(5-1), IF(VLOOKUP($A58,'Outbreak dataset'!$A:$L,6)&lt;24*(5),1,0),  IF(VLOOKUP($A58,'Outbreak dataset'!$A:$L,6)="",0,0))</f>
        <v>0</v>
      </c>
      <c r="L58" s="59">
        <f>IF(VLOOKUP($A58,'Outbreak dataset'!$A:$L,12)&lt;24*(1-1), IF(VLOOKUP($A58,'Outbreak dataset'!$A:$L,6)="",0,1),0)</f>
        <v>0</v>
      </c>
      <c r="M58" s="59">
        <f>IF(VLOOKUP($A58,'Outbreak dataset'!$A:$L,12)&lt;24*(2-1), IF(VLOOKUP($A58,'Outbreak dataset'!$A:$L,6)="",0,1),0)</f>
        <v>0</v>
      </c>
      <c r="N58" s="59">
        <f>IF(VLOOKUP($A58,'Outbreak dataset'!$A:$L,12)&lt;24*(3-1), IF(VLOOKUP($A58,'Outbreak dataset'!$A:$L,6)="",0,1),0)</f>
        <v>0</v>
      </c>
      <c r="O58" s="59">
        <f>IF(VLOOKUP($A58,'Outbreak dataset'!$A:$L,12)&lt;24*(4-1), IF(VLOOKUP($A58,'Outbreak dataset'!$A:$L,6)="",0,1),0)</f>
        <v>0</v>
      </c>
      <c r="P58" s="59">
        <f>IF(VLOOKUP($A58,'Outbreak dataset'!$A:$L,12)&lt;24*(5-1), IF(VLOOKUP($A58,'Outbreak dataset'!$A:$L,6)="",0,1),0)</f>
        <v>0</v>
      </c>
    </row>
    <row r="59" spans="1:16">
      <c r="A59" s="128">
        <f>IF(ISERROR(MATCH(A58+1,'Outbreak dataset'!A:A,0)),"",A58+1)</f>
        <v>57</v>
      </c>
      <c r="B59" s="12">
        <f>IF(VLOOKUP($A59,'Outbreak dataset'!$A:$F,6)&gt;24*1,1,IF(VLOOKUP($A59,'Outbreak dataset'!$A:$F,6)="",1,0))</f>
        <v>1</v>
      </c>
      <c r="C59" s="12">
        <f>IF(VLOOKUP($A59,'Outbreak dataset'!$A:$F,6)&gt;24*2,1,IF(VLOOKUP($A59,'Outbreak dataset'!$A:$F,6)="",1,0))</f>
        <v>1</v>
      </c>
      <c r="D59" s="12">
        <f>IF(VLOOKUP($A59,'Outbreak dataset'!$A:$F,6)&gt;24*3,1,IF(VLOOKUP($A59,'Outbreak dataset'!$A:$F,6)="",1,0))</f>
        <v>1</v>
      </c>
      <c r="E59" s="12">
        <f>IF(VLOOKUP($A59,'Outbreak dataset'!$A:$F,6)&gt;24*4,1,IF(VLOOKUP($A59,'Outbreak dataset'!$A:$F,6)="",1,0))</f>
        <v>1</v>
      </c>
      <c r="F59" s="12">
        <f>IF(VLOOKUP($A59,'Outbreak dataset'!$A:$F,6)&gt;24*5,1,IF(VLOOKUP($A59,'Outbreak dataset'!$A:$F,6)="",1,0))</f>
        <v>1</v>
      </c>
      <c r="G59" s="12">
        <f>IF(VLOOKUP($A59,'Outbreak dataset'!$A:$L,12)&gt;24*(1-1), IF(VLOOKUP($A59,'Outbreak dataset'!$A:$L,6)&lt;24*(1),1,0),  IF(VLOOKUP($A59,'Outbreak dataset'!$A:$L,6)="",0,0))</f>
        <v>0</v>
      </c>
      <c r="H59" s="12">
        <f>IF(VLOOKUP($A59,'Outbreak dataset'!$A:$L,12)&gt;24*(2-1), IF(VLOOKUP($A59,'Outbreak dataset'!$A:$L,6)&lt;24*(2),1,0),  IF(VLOOKUP($A59,'Outbreak dataset'!$A:$L,6)="",0,0))</f>
        <v>0</v>
      </c>
      <c r="I59" s="12">
        <f>IF(VLOOKUP($A59,'Outbreak dataset'!$A:$L,12)&gt;24*(3-1), IF(VLOOKUP($A59,'Outbreak dataset'!$A:$L,6)&lt;24*(3),1,0),  IF(VLOOKUP($A59,'Outbreak dataset'!$A:$L,6)="",0,0))</f>
        <v>0</v>
      </c>
      <c r="J59" s="12">
        <f>IF(VLOOKUP($A59,'Outbreak dataset'!$A:$L,12)&gt;24*(4-1), IF(VLOOKUP($A59,'Outbreak dataset'!$A:$L,6)&lt;24*(4),1,0),  IF(VLOOKUP($A59,'Outbreak dataset'!$A:$L,6)="",0,0))</f>
        <v>0</v>
      </c>
      <c r="K59" s="12">
        <f>IF(VLOOKUP($A59,'Outbreak dataset'!$A:$L,12)&gt;24*(5-1), IF(VLOOKUP($A59,'Outbreak dataset'!$A:$L,6)&lt;24*(5),1,0),  IF(VLOOKUP($A59,'Outbreak dataset'!$A:$L,6)="",0,0))</f>
        <v>0</v>
      </c>
      <c r="L59" s="59">
        <f>IF(VLOOKUP($A59,'Outbreak dataset'!$A:$L,12)&lt;24*(1-1), IF(VLOOKUP($A59,'Outbreak dataset'!$A:$L,6)="",0,1),0)</f>
        <v>0</v>
      </c>
      <c r="M59" s="59">
        <f>IF(VLOOKUP($A59,'Outbreak dataset'!$A:$L,12)&lt;24*(2-1), IF(VLOOKUP($A59,'Outbreak dataset'!$A:$L,6)="",0,1),0)</f>
        <v>0</v>
      </c>
      <c r="N59" s="59">
        <f>IF(VLOOKUP($A59,'Outbreak dataset'!$A:$L,12)&lt;24*(3-1), IF(VLOOKUP($A59,'Outbreak dataset'!$A:$L,6)="",0,1),0)</f>
        <v>0</v>
      </c>
      <c r="O59" s="59">
        <f>IF(VLOOKUP($A59,'Outbreak dataset'!$A:$L,12)&lt;24*(4-1), IF(VLOOKUP($A59,'Outbreak dataset'!$A:$L,6)="",0,1),0)</f>
        <v>0</v>
      </c>
      <c r="P59" s="59">
        <f>IF(VLOOKUP($A59,'Outbreak dataset'!$A:$L,12)&lt;24*(5-1), IF(VLOOKUP($A59,'Outbreak dataset'!$A:$L,6)="",0,1),0)</f>
        <v>0</v>
      </c>
    </row>
    <row r="60" spans="1:16">
      <c r="A60" s="128">
        <f>IF(ISERROR(MATCH(A59+1,'Outbreak dataset'!A:A,0)),"",A59+1)</f>
        <v>58</v>
      </c>
      <c r="B60" s="12">
        <f>IF(VLOOKUP($A60,'Outbreak dataset'!$A:$F,6)&gt;24*1,1,IF(VLOOKUP($A60,'Outbreak dataset'!$A:$F,6)="",1,0))</f>
        <v>1</v>
      </c>
      <c r="C60" s="12">
        <f>IF(VLOOKUP($A60,'Outbreak dataset'!$A:$F,6)&gt;24*2,1,IF(VLOOKUP($A60,'Outbreak dataset'!$A:$F,6)="",1,0))</f>
        <v>1</v>
      </c>
      <c r="D60" s="12">
        <f>IF(VLOOKUP($A60,'Outbreak dataset'!$A:$F,6)&gt;24*3,1,IF(VLOOKUP($A60,'Outbreak dataset'!$A:$F,6)="",1,0))</f>
        <v>1</v>
      </c>
      <c r="E60" s="12">
        <f>IF(VLOOKUP($A60,'Outbreak dataset'!$A:$F,6)&gt;24*4,1,IF(VLOOKUP($A60,'Outbreak dataset'!$A:$F,6)="",1,0))</f>
        <v>1</v>
      </c>
      <c r="F60" s="12">
        <f>IF(VLOOKUP($A60,'Outbreak dataset'!$A:$F,6)&gt;24*5,1,IF(VLOOKUP($A60,'Outbreak dataset'!$A:$F,6)="",1,0))</f>
        <v>1</v>
      </c>
      <c r="G60" s="12">
        <f>IF(VLOOKUP($A60,'Outbreak dataset'!$A:$L,12)&gt;24*(1-1), IF(VLOOKUP($A60,'Outbreak dataset'!$A:$L,6)&lt;24*(1),1,0),  IF(VLOOKUP($A60,'Outbreak dataset'!$A:$L,6)="",0,0))</f>
        <v>0</v>
      </c>
      <c r="H60" s="12">
        <f>IF(VLOOKUP($A60,'Outbreak dataset'!$A:$L,12)&gt;24*(2-1), IF(VLOOKUP($A60,'Outbreak dataset'!$A:$L,6)&lt;24*(2),1,0),  IF(VLOOKUP($A60,'Outbreak dataset'!$A:$L,6)="",0,0))</f>
        <v>0</v>
      </c>
      <c r="I60" s="12">
        <f>IF(VLOOKUP($A60,'Outbreak dataset'!$A:$L,12)&gt;24*(3-1), IF(VLOOKUP($A60,'Outbreak dataset'!$A:$L,6)&lt;24*(3),1,0),  IF(VLOOKUP($A60,'Outbreak dataset'!$A:$L,6)="",0,0))</f>
        <v>0</v>
      </c>
      <c r="J60" s="12">
        <f>IF(VLOOKUP($A60,'Outbreak dataset'!$A:$L,12)&gt;24*(4-1), IF(VLOOKUP($A60,'Outbreak dataset'!$A:$L,6)&lt;24*(4),1,0),  IF(VLOOKUP($A60,'Outbreak dataset'!$A:$L,6)="",0,0))</f>
        <v>0</v>
      </c>
      <c r="K60" s="12">
        <f>IF(VLOOKUP($A60,'Outbreak dataset'!$A:$L,12)&gt;24*(5-1), IF(VLOOKUP($A60,'Outbreak dataset'!$A:$L,6)&lt;24*(5),1,0),  IF(VLOOKUP($A60,'Outbreak dataset'!$A:$L,6)="",0,0))</f>
        <v>0</v>
      </c>
      <c r="L60" s="59">
        <f>IF(VLOOKUP($A60,'Outbreak dataset'!$A:$L,12)&lt;24*(1-1), IF(VLOOKUP($A60,'Outbreak dataset'!$A:$L,6)="",0,1),0)</f>
        <v>0</v>
      </c>
      <c r="M60" s="59">
        <f>IF(VLOOKUP($A60,'Outbreak dataset'!$A:$L,12)&lt;24*(2-1), IF(VLOOKUP($A60,'Outbreak dataset'!$A:$L,6)="",0,1),0)</f>
        <v>0</v>
      </c>
      <c r="N60" s="59">
        <f>IF(VLOOKUP($A60,'Outbreak dataset'!$A:$L,12)&lt;24*(3-1), IF(VLOOKUP($A60,'Outbreak dataset'!$A:$L,6)="",0,1),0)</f>
        <v>0</v>
      </c>
      <c r="O60" s="59">
        <f>IF(VLOOKUP($A60,'Outbreak dataset'!$A:$L,12)&lt;24*(4-1), IF(VLOOKUP($A60,'Outbreak dataset'!$A:$L,6)="",0,1),0)</f>
        <v>0</v>
      </c>
      <c r="P60" s="59">
        <f>IF(VLOOKUP($A60,'Outbreak dataset'!$A:$L,12)&lt;24*(5-1), IF(VLOOKUP($A60,'Outbreak dataset'!$A:$L,6)="",0,1),0)</f>
        <v>0</v>
      </c>
    </row>
    <row r="61" spans="1:16">
      <c r="A61" s="128">
        <f>IF(ISERROR(MATCH(A60+1,'Outbreak dataset'!A:A,0)),"",A60+1)</f>
        <v>59</v>
      </c>
      <c r="B61" s="12">
        <f>IF(VLOOKUP($A61,'Outbreak dataset'!$A:$F,6)&gt;24*1,1,IF(VLOOKUP($A61,'Outbreak dataset'!$A:$F,6)="",1,0))</f>
        <v>1</v>
      </c>
      <c r="C61" s="12">
        <f>IF(VLOOKUP($A61,'Outbreak dataset'!$A:$F,6)&gt;24*2,1,IF(VLOOKUP($A61,'Outbreak dataset'!$A:$F,6)="",1,0))</f>
        <v>1</v>
      </c>
      <c r="D61" s="12">
        <f>IF(VLOOKUP($A61,'Outbreak dataset'!$A:$F,6)&gt;24*3,1,IF(VLOOKUP($A61,'Outbreak dataset'!$A:$F,6)="",1,0))</f>
        <v>1</v>
      </c>
      <c r="E61" s="12">
        <f>IF(VLOOKUP($A61,'Outbreak dataset'!$A:$F,6)&gt;24*4,1,IF(VLOOKUP($A61,'Outbreak dataset'!$A:$F,6)="",1,0))</f>
        <v>1</v>
      </c>
      <c r="F61" s="12">
        <f>IF(VLOOKUP($A61,'Outbreak dataset'!$A:$F,6)&gt;24*5,1,IF(VLOOKUP($A61,'Outbreak dataset'!$A:$F,6)="",1,0))</f>
        <v>1</v>
      </c>
      <c r="G61" s="12">
        <f>IF(VLOOKUP($A61,'Outbreak dataset'!$A:$L,12)&gt;24*(1-1), IF(VLOOKUP($A61,'Outbreak dataset'!$A:$L,6)&lt;24*(1),1,0),  IF(VLOOKUP($A61,'Outbreak dataset'!$A:$L,6)="",0,0))</f>
        <v>0</v>
      </c>
      <c r="H61" s="12">
        <f>IF(VLOOKUP($A61,'Outbreak dataset'!$A:$L,12)&gt;24*(2-1), IF(VLOOKUP($A61,'Outbreak dataset'!$A:$L,6)&lt;24*(2),1,0),  IF(VLOOKUP($A61,'Outbreak dataset'!$A:$L,6)="",0,0))</f>
        <v>0</v>
      </c>
      <c r="I61" s="12">
        <f>IF(VLOOKUP($A61,'Outbreak dataset'!$A:$L,12)&gt;24*(3-1), IF(VLOOKUP($A61,'Outbreak dataset'!$A:$L,6)&lt;24*(3),1,0),  IF(VLOOKUP($A61,'Outbreak dataset'!$A:$L,6)="",0,0))</f>
        <v>0</v>
      </c>
      <c r="J61" s="12">
        <f>IF(VLOOKUP($A61,'Outbreak dataset'!$A:$L,12)&gt;24*(4-1), IF(VLOOKUP($A61,'Outbreak dataset'!$A:$L,6)&lt;24*(4),1,0),  IF(VLOOKUP($A61,'Outbreak dataset'!$A:$L,6)="",0,0))</f>
        <v>0</v>
      </c>
      <c r="K61" s="12">
        <f>IF(VLOOKUP($A61,'Outbreak dataset'!$A:$L,12)&gt;24*(5-1), IF(VLOOKUP($A61,'Outbreak dataset'!$A:$L,6)&lt;24*(5),1,0),  IF(VLOOKUP($A61,'Outbreak dataset'!$A:$L,6)="",0,0))</f>
        <v>0</v>
      </c>
      <c r="L61" s="59">
        <f>IF(VLOOKUP($A61,'Outbreak dataset'!$A:$L,12)&lt;24*(1-1), IF(VLOOKUP($A61,'Outbreak dataset'!$A:$L,6)="",0,1),0)</f>
        <v>0</v>
      </c>
      <c r="M61" s="59">
        <f>IF(VLOOKUP($A61,'Outbreak dataset'!$A:$L,12)&lt;24*(2-1), IF(VLOOKUP($A61,'Outbreak dataset'!$A:$L,6)="",0,1),0)</f>
        <v>0</v>
      </c>
      <c r="N61" s="59">
        <f>IF(VLOOKUP($A61,'Outbreak dataset'!$A:$L,12)&lt;24*(3-1), IF(VLOOKUP($A61,'Outbreak dataset'!$A:$L,6)="",0,1),0)</f>
        <v>0</v>
      </c>
      <c r="O61" s="59">
        <f>IF(VLOOKUP($A61,'Outbreak dataset'!$A:$L,12)&lt;24*(4-1), IF(VLOOKUP($A61,'Outbreak dataset'!$A:$L,6)="",0,1),0)</f>
        <v>0</v>
      </c>
      <c r="P61" s="59">
        <f>IF(VLOOKUP($A61,'Outbreak dataset'!$A:$L,12)&lt;24*(5-1), IF(VLOOKUP($A61,'Outbreak dataset'!$A:$L,6)="",0,1),0)</f>
        <v>0</v>
      </c>
    </row>
    <row r="62" spans="1:16">
      <c r="A62" s="128">
        <f>IF(ISERROR(MATCH(A61+1,'Outbreak dataset'!A:A,0)),"",A61+1)</f>
        <v>60</v>
      </c>
      <c r="B62" s="12">
        <f>IF(VLOOKUP($A62,'Outbreak dataset'!$A:$F,6)&gt;24*1,1,IF(VLOOKUP($A62,'Outbreak dataset'!$A:$F,6)="",1,0))</f>
        <v>1</v>
      </c>
      <c r="C62" s="12">
        <f>IF(VLOOKUP($A62,'Outbreak dataset'!$A:$F,6)&gt;24*2,1,IF(VLOOKUP($A62,'Outbreak dataset'!$A:$F,6)="",1,0))</f>
        <v>1</v>
      </c>
      <c r="D62" s="12">
        <f>IF(VLOOKUP($A62,'Outbreak dataset'!$A:$F,6)&gt;24*3,1,IF(VLOOKUP($A62,'Outbreak dataset'!$A:$F,6)="",1,0))</f>
        <v>1</v>
      </c>
      <c r="E62" s="12">
        <f>IF(VLOOKUP($A62,'Outbreak dataset'!$A:$F,6)&gt;24*4,1,IF(VLOOKUP($A62,'Outbreak dataset'!$A:$F,6)="",1,0))</f>
        <v>1</v>
      </c>
      <c r="F62" s="12">
        <f>IF(VLOOKUP($A62,'Outbreak dataset'!$A:$F,6)&gt;24*5,1,IF(VLOOKUP($A62,'Outbreak dataset'!$A:$F,6)="",1,0))</f>
        <v>1</v>
      </c>
      <c r="G62" s="12">
        <f>IF(VLOOKUP($A62,'Outbreak dataset'!$A:$L,12)&gt;24*(1-1), IF(VLOOKUP($A62,'Outbreak dataset'!$A:$L,6)&lt;24*(1),1,0),  IF(VLOOKUP($A62,'Outbreak dataset'!$A:$L,6)="",0,0))</f>
        <v>0</v>
      </c>
      <c r="H62" s="12">
        <f>IF(VLOOKUP($A62,'Outbreak dataset'!$A:$L,12)&gt;24*(2-1), IF(VLOOKUP($A62,'Outbreak dataset'!$A:$L,6)&lt;24*(2),1,0),  IF(VLOOKUP($A62,'Outbreak dataset'!$A:$L,6)="",0,0))</f>
        <v>0</v>
      </c>
      <c r="I62" s="12">
        <f>IF(VLOOKUP($A62,'Outbreak dataset'!$A:$L,12)&gt;24*(3-1), IF(VLOOKUP($A62,'Outbreak dataset'!$A:$L,6)&lt;24*(3),1,0),  IF(VLOOKUP($A62,'Outbreak dataset'!$A:$L,6)="",0,0))</f>
        <v>0</v>
      </c>
      <c r="J62" s="12">
        <f>IF(VLOOKUP($A62,'Outbreak dataset'!$A:$L,12)&gt;24*(4-1), IF(VLOOKUP($A62,'Outbreak dataset'!$A:$L,6)&lt;24*(4),1,0),  IF(VLOOKUP($A62,'Outbreak dataset'!$A:$L,6)="",0,0))</f>
        <v>0</v>
      </c>
      <c r="K62" s="12">
        <f>IF(VLOOKUP($A62,'Outbreak dataset'!$A:$L,12)&gt;24*(5-1), IF(VLOOKUP($A62,'Outbreak dataset'!$A:$L,6)&lt;24*(5),1,0),  IF(VLOOKUP($A62,'Outbreak dataset'!$A:$L,6)="",0,0))</f>
        <v>0</v>
      </c>
      <c r="L62" s="59">
        <f>IF(VLOOKUP($A62,'Outbreak dataset'!$A:$L,12)&lt;24*(1-1), IF(VLOOKUP($A62,'Outbreak dataset'!$A:$L,6)="",0,1),0)</f>
        <v>0</v>
      </c>
      <c r="M62" s="59">
        <f>IF(VLOOKUP($A62,'Outbreak dataset'!$A:$L,12)&lt;24*(2-1), IF(VLOOKUP($A62,'Outbreak dataset'!$A:$L,6)="",0,1),0)</f>
        <v>0</v>
      </c>
      <c r="N62" s="59">
        <f>IF(VLOOKUP($A62,'Outbreak dataset'!$A:$L,12)&lt;24*(3-1), IF(VLOOKUP($A62,'Outbreak dataset'!$A:$L,6)="",0,1),0)</f>
        <v>0</v>
      </c>
      <c r="O62" s="59">
        <f>IF(VLOOKUP($A62,'Outbreak dataset'!$A:$L,12)&lt;24*(4-1), IF(VLOOKUP($A62,'Outbreak dataset'!$A:$L,6)="",0,1),0)</f>
        <v>0</v>
      </c>
      <c r="P62" s="59">
        <f>IF(VLOOKUP($A62,'Outbreak dataset'!$A:$L,12)&lt;24*(5-1), IF(VLOOKUP($A62,'Outbreak dataset'!$A:$L,6)="",0,1),0)</f>
        <v>0</v>
      </c>
    </row>
    <row r="63" spans="1:16">
      <c r="A63" s="128">
        <f>IF(ISERROR(MATCH(A62+1,'Outbreak dataset'!A:A,0)),"",A62+1)</f>
        <v>61</v>
      </c>
      <c r="B63" s="12">
        <f>IF(VLOOKUP($A63,'Outbreak dataset'!$A:$F,6)&gt;24*1,1,IF(VLOOKUP($A63,'Outbreak dataset'!$A:$F,6)="",1,0))</f>
        <v>1</v>
      </c>
      <c r="C63" s="12">
        <f>IF(VLOOKUP($A63,'Outbreak dataset'!$A:$F,6)&gt;24*2,1,IF(VLOOKUP($A63,'Outbreak dataset'!$A:$F,6)="",1,0))</f>
        <v>1</v>
      </c>
      <c r="D63" s="12">
        <f>IF(VLOOKUP($A63,'Outbreak dataset'!$A:$F,6)&gt;24*3,1,IF(VLOOKUP($A63,'Outbreak dataset'!$A:$F,6)="",1,0))</f>
        <v>1</v>
      </c>
      <c r="E63" s="12">
        <f>IF(VLOOKUP($A63,'Outbreak dataset'!$A:$F,6)&gt;24*4,1,IF(VLOOKUP($A63,'Outbreak dataset'!$A:$F,6)="",1,0))</f>
        <v>1</v>
      </c>
      <c r="F63" s="12">
        <f>IF(VLOOKUP($A63,'Outbreak dataset'!$A:$F,6)&gt;24*5,1,IF(VLOOKUP($A63,'Outbreak dataset'!$A:$F,6)="",1,0))</f>
        <v>1</v>
      </c>
      <c r="G63" s="12">
        <f>IF(VLOOKUP($A63,'Outbreak dataset'!$A:$L,12)&gt;24*(1-1), IF(VLOOKUP($A63,'Outbreak dataset'!$A:$L,6)&lt;24*(1),1,0),  IF(VLOOKUP($A63,'Outbreak dataset'!$A:$L,6)="",0,0))</f>
        <v>0</v>
      </c>
      <c r="H63" s="12">
        <f>IF(VLOOKUP($A63,'Outbreak dataset'!$A:$L,12)&gt;24*(2-1), IF(VLOOKUP($A63,'Outbreak dataset'!$A:$L,6)&lt;24*(2),1,0),  IF(VLOOKUP($A63,'Outbreak dataset'!$A:$L,6)="",0,0))</f>
        <v>0</v>
      </c>
      <c r="I63" s="12">
        <f>IF(VLOOKUP($A63,'Outbreak dataset'!$A:$L,12)&gt;24*(3-1), IF(VLOOKUP($A63,'Outbreak dataset'!$A:$L,6)&lt;24*(3),1,0),  IF(VLOOKUP($A63,'Outbreak dataset'!$A:$L,6)="",0,0))</f>
        <v>0</v>
      </c>
      <c r="J63" s="12">
        <f>IF(VLOOKUP($A63,'Outbreak dataset'!$A:$L,12)&gt;24*(4-1), IF(VLOOKUP($A63,'Outbreak dataset'!$A:$L,6)&lt;24*(4),1,0),  IF(VLOOKUP($A63,'Outbreak dataset'!$A:$L,6)="",0,0))</f>
        <v>0</v>
      </c>
      <c r="K63" s="12">
        <f>IF(VLOOKUP($A63,'Outbreak dataset'!$A:$L,12)&gt;24*(5-1), IF(VLOOKUP($A63,'Outbreak dataset'!$A:$L,6)&lt;24*(5),1,0),  IF(VLOOKUP($A63,'Outbreak dataset'!$A:$L,6)="",0,0))</f>
        <v>0</v>
      </c>
      <c r="L63" s="59">
        <f>IF(VLOOKUP($A63,'Outbreak dataset'!$A:$L,12)&lt;24*(1-1), IF(VLOOKUP($A63,'Outbreak dataset'!$A:$L,6)="",0,1),0)</f>
        <v>0</v>
      </c>
      <c r="M63" s="59">
        <f>IF(VLOOKUP($A63,'Outbreak dataset'!$A:$L,12)&lt;24*(2-1), IF(VLOOKUP($A63,'Outbreak dataset'!$A:$L,6)="",0,1),0)</f>
        <v>0</v>
      </c>
      <c r="N63" s="59">
        <f>IF(VLOOKUP($A63,'Outbreak dataset'!$A:$L,12)&lt;24*(3-1), IF(VLOOKUP($A63,'Outbreak dataset'!$A:$L,6)="",0,1),0)</f>
        <v>0</v>
      </c>
      <c r="O63" s="59">
        <f>IF(VLOOKUP($A63,'Outbreak dataset'!$A:$L,12)&lt;24*(4-1), IF(VLOOKUP($A63,'Outbreak dataset'!$A:$L,6)="",0,1),0)</f>
        <v>0</v>
      </c>
      <c r="P63" s="59">
        <f>IF(VLOOKUP($A63,'Outbreak dataset'!$A:$L,12)&lt;24*(5-1), IF(VLOOKUP($A63,'Outbreak dataset'!$A:$L,6)="",0,1),0)</f>
        <v>0</v>
      </c>
    </row>
    <row r="64" spans="1:16">
      <c r="A64" s="128">
        <f>IF(ISERROR(MATCH(A63+1,'Outbreak dataset'!A:A,0)),"",A63+1)</f>
        <v>62</v>
      </c>
      <c r="B64" s="12">
        <f>IF(VLOOKUP($A64,'Outbreak dataset'!$A:$F,6)&gt;24*1,1,IF(VLOOKUP($A64,'Outbreak dataset'!$A:$F,6)="",1,0))</f>
        <v>1</v>
      </c>
      <c r="C64" s="12">
        <f>IF(VLOOKUP($A64,'Outbreak dataset'!$A:$F,6)&gt;24*2,1,IF(VLOOKUP($A64,'Outbreak dataset'!$A:$F,6)="",1,0))</f>
        <v>1</v>
      </c>
      <c r="D64" s="12">
        <f>IF(VLOOKUP($A64,'Outbreak dataset'!$A:$F,6)&gt;24*3,1,IF(VLOOKUP($A64,'Outbreak dataset'!$A:$F,6)="",1,0))</f>
        <v>1</v>
      </c>
      <c r="E64" s="12">
        <f>IF(VLOOKUP($A64,'Outbreak dataset'!$A:$F,6)&gt;24*4,1,IF(VLOOKUP($A64,'Outbreak dataset'!$A:$F,6)="",1,0))</f>
        <v>1</v>
      </c>
      <c r="F64" s="12">
        <f>IF(VLOOKUP($A64,'Outbreak dataset'!$A:$F,6)&gt;24*5,1,IF(VLOOKUP($A64,'Outbreak dataset'!$A:$F,6)="",1,0))</f>
        <v>1</v>
      </c>
      <c r="G64" s="12">
        <f>IF(VLOOKUP($A64,'Outbreak dataset'!$A:$L,12)&gt;24*(1-1), IF(VLOOKUP($A64,'Outbreak dataset'!$A:$L,6)&lt;24*(1),1,0),  IF(VLOOKUP($A64,'Outbreak dataset'!$A:$L,6)="",0,0))</f>
        <v>0</v>
      </c>
      <c r="H64" s="12">
        <f>IF(VLOOKUP($A64,'Outbreak dataset'!$A:$L,12)&gt;24*(2-1), IF(VLOOKUP($A64,'Outbreak dataset'!$A:$L,6)&lt;24*(2),1,0),  IF(VLOOKUP($A64,'Outbreak dataset'!$A:$L,6)="",0,0))</f>
        <v>0</v>
      </c>
      <c r="I64" s="12">
        <f>IF(VLOOKUP($A64,'Outbreak dataset'!$A:$L,12)&gt;24*(3-1), IF(VLOOKUP($A64,'Outbreak dataset'!$A:$L,6)&lt;24*(3),1,0),  IF(VLOOKUP($A64,'Outbreak dataset'!$A:$L,6)="",0,0))</f>
        <v>0</v>
      </c>
      <c r="J64" s="12">
        <f>IF(VLOOKUP($A64,'Outbreak dataset'!$A:$L,12)&gt;24*(4-1), IF(VLOOKUP($A64,'Outbreak dataset'!$A:$L,6)&lt;24*(4),1,0),  IF(VLOOKUP($A64,'Outbreak dataset'!$A:$L,6)="",0,0))</f>
        <v>0</v>
      </c>
      <c r="K64" s="12">
        <f>IF(VLOOKUP($A64,'Outbreak dataset'!$A:$L,12)&gt;24*(5-1), IF(VLOOKUP($A64,'Outbreak dataset'!$A:$L,6)&lt;24*(5),1,0),  IF(VLOOKUP($A64,'Outbreak dataset'!$A:$L,6)="",0,0))</f>
        <v>0</v>
      </c>
      <c r="L64" s="59">
        <f>IF(VLOOKUP($A64,'Outbreak dataset'!$A:$L,12)&lt;24*(1-1), IF(VLOOKUP($A64,'Outbreak dataset'!$A:$L,6)="",0,1),0)</f>
        <v>0</v>
      </c>
      <c r="M64" s="59">
        <f>IF(VLOOKUP($A64,'Outbreak dataset'!$A:$L,12)&lt;24*(2-1), IF(VLOOKUP($A64,'Outbreak dataset'!$A:$L,6)="",0,1),0)</f>
        <v>0</v>
      </c>
      <c r="N64" s="59">
        <f>IF(VLOOKUP($A64,'Outbreak dataset'!$A:$L,12)&lt;24*(3-1), IF(VLOOKUP($A64,'Outbreak dataset'!$A:$L,6)="",0,1),0)</f>
        <v>0</v>
      </c>
      <c r="O64" s="59">
        <f>IF(VLOOKUP($A64,'Outbreak dataset'!$A:$L,12)&lt;24*(4-1), IF(VLOOKUP($A64,'Outbreak dataset'!$A:$L,6)="",0,1),0)</f>
        <v>0</v>
      </c>
      <c r="P64" s="59">
        <f>IF(VLOOKUP($A64,'Outbreak dataset'!$A:$L,12)&lt;24*(5-1), IF(VLOOKUP($A64,'Outbreak dataset'!$A:$L,6)="",0,1),0)</f>
        <v>0</v>
      </c>
    </row>
    <row r="65" spans="1:16">
      <c r="A65" s="128">
        <f>IF(ISERROR(MATCH(A64+1,'Outbreak dataset'!A:A,0)),"",A64+1)</f>
        <v>63</v>
      </c>
      <c r="B65" s="12">
        <f>IF(VLOOKUP($A65,'Outbreak dataset'!$A:$F,6)&gt;24*1,1,IF(VLOOKUP($A65,'Outbreak dataset'!$A:$F,6)="",1,0))</f>
        <v>1</v>
      </c>
      <c r="C65" s="12">
        <f>IF(VLOOKUP($A65,'Outbreak dataset'!$A:$F,6)&gt;24*2,1,IF(VLOOKUP($A65,'Outbreak dataset'!$A:$F,6)="",1,0))</f>
        <v>1</v>
      </c>
      <c r="D65" s="12">
        <f>IF(VLOOKUP($A65,'Outbreak dataset'!$A:$F,6)&gt;24*3,1,IF(VLOOKUP($A65,'Outbreak dataset'!$A:$F,6)="",1,0))</f>
        <v>1</v>
      </c>
      <c r="E65" s="12">
        <f>IF(VLOOKUP($A65,'Outbreak dataset'!$A:$F,6)&gt;24*4,1,IF(VLOOKUP($A65,'Outbreak dataset'!$A:$F,6)="",1,0))</f>
        <v>1</v>
      </c>
      <c r="F65" s="12">
        <f>IF(VLOOKUP($A65,'Outbreak dataset'!$A:$F,6)&gt;24*5,1,IF(VLOOKUP($A65,'Outbreak dataset'!$A:$F,6)="",1,0))</f>
        <v>1</v>
      </c>
      <c r="G65" s="12">
        <f>IF(VLOOKUP($A65,'Outbreak dataset'!$A:$L,12)&gt;24*(1-1), IF(VLOOKUP($A65,'Outbreak dataset'!$A:$L,6)&lt;24*(1),1,0),  IF(VLOOKUP($A65,'Outbreak dataset'!$A:$L,6)="",0,0))</f>
        <v>0</v>
      </c>
      <c r="H65" s="12">
        <f>IF(VLOOKUP($A65,'Outbreak dataset'!$A:$L,12)&gt;24*(2-1), IF(VLOOKUP($A65,'Outbreak dataset'!$A:$L,6)&lt;24*(2),1,0),  IF(VLOOKUP($A65,'Outbreak dataset'!$A:$L,6)="",0,0))</f>
        <v>0</v>
      </c>
      <c r="I65" s="12">
        <f>IF(VLOOKUP($A65,'Outbreak dataset'!$A:$L,12)&gt;24*(3-1), IF(VLOOKUP($A65,'Outbreak dataset'!$A:$L,6)&lt;24*(3),1,0),  IF(VLOOKUP($A65,'Outbreak dataset'!$A:$L,6)="",0,0))</f>
        <v>0</v>
      </c>
      <c r="J65" s="12">
        <f>IF(VLOOKUP($A65,'Outbreak dataset'!$A:$L,12)&gt;24*(4-1), IF(VLOOKUP($A65,'Outbreak dataset'!$A:$L,6)&lt;24*(4),1,0),  IF(VLOOKUP($A65,'Outbreak dataset'!$A:$L,6)="",0,0))</f>
        <v>0</v>
      </c>
      <c r="K65" s="12">
        <f>IF(VLOOKUP($A65,'Outbreak dataset'!$A:$L,12)&gt;24*(5-1), IF(VLOOKUP($A65,'Outbreak dataset'!$A:$L,6)&lt;24*(5),1,0),  IF(VLOOKUP($A65,'Outbreak dataset'!$A:$L,6)="",0,0))</f>
        <v>0</v>
      </c>
      <c r="L65" s="59">
        <f>IF(VLOOKUP($A65,'Outbreak dataset'!$A:$L,12)&lt;24*(1-1), IF(VLOOKUP($A65,'Outbreak dataset'!$A:$L,6)="",0,1),0)</f>
        <v>0</v>
      </c>
      <c r="M65" s="59">
        <f>IF(VLOOKUP($A65,'Outbreak dataset'!$A:$L,12)&lt;24*(2-1), IF(VLOOKUP($A65,'Outbreak dataset'!$A:$L,6)="",0,1),0)</f>
        <v>0</v>
      </c>
      <c r="N65" s="59">
        <f>IF(VLOOKUP($A65,'Outbreak dataset'!$A:$L,12)&lt;24*(3-1), IF(VLOOKUP($A65,'Outbreak dataset'!$A:$L,6)="",0,1),0)</f>
        <v>0</v>
      </c>
      <c r="O65" s="59">
        <f>IF(VLOOKUP($A65,'Outbreak dataset'!$A:$L,12)&lt;24*(4-1), IF(VLOOKUP($A65,'Outbreak dataset'!$A:$L,6)="",0,1),0)</f>
        <v>0</v>
      </c>
      <c r="P65" s="59">
        <f>IF(VLOOKUP($A65,'Outbreak dataset'!$A:$L,12)&lt;24*(5-1), IF(VLOOKUP($A65,'Outbreak dataset'!$A:$L,6)="",0,1),0)</f>
        <v>0</v>
      </c>
    </row>
    <row r="66" spans="1:16">
      <c r="A66" s="128">
        <f>IF(ISERROR(MATCH(A65+1,'Outbreak dataset'!A:A,0)),"",A65+1)</f>
        <v>64</v>
      </c>
      <c r="B66" s="12">
        <f>IF(VLOOKUP($A66,'Outbreak dataset'!$A:$F,6)&gt;24*1,1,IF(VLOOKUP($A66,'Outbreak dataset'!$A:$F,6)="",1,0))</f>
        <v>1</v>
      </c>
      <c r="C66" s="12">
        <f>IF(VLOOKUP($A66,'Outbreak dataset'!$A:$F,6)&gt;24*2,1,IF(VLOOKUP($A66,'Outbreak dataset'!$A:$F,6)="",1,0))</f>
        <v>1</v>
      </c>
      <c r="D66" s="12">
        <f>IF(VLOOKUP($A66,'Outbreak dataset'!$A:$F,6)&gt;24*3,1,IF(VLOOKUP($A66,'Outbreak dataset'!$A:$F,6)="",1,0))</f>
        <v>1</v>
      </c>
      <c r="E66" s="12">
        <f>IF(VLOOKUP($A66,'Outbreak dataset'!$A:$F,6)&gt;24*4,1,IF(VLOOKUP($A66,'Outbreak dataset'!$A:$F,6)="",1,0))</f>
        <v>1</v>
      </c>
      <c r="F66" s="12">
        <f>IF(VLOOKUP($A66,'Outbreak dataset'!$A:$F,6)&gt;24*5,1,IF(VLOOKUP($A66,'Outbreak dataset'!$A:$F,6)="",1,0))</f>
        <v>1</v>
      </c>
      <c r="G66" s="12">
        <f>IF(VLOOKUP($A66,'Outbreak dataset'!$A:$L,12)&gt;24*(1-1), IF(VLOOKUP($A66,'Outbreak dataset'!$A:$L,6)&lt;24*(1),1,0),  IF(VLOOKUP($A66,'Outbreak dataset'!$A:$L,6)="",0,0))</f>
        <v>0</v>
      </c>
      <c r="H66" s="12">
        <f>IF(VLOOKUP($A66,'Outbreak dataset'!$A:$L,12)&gt;24*(2-1), IF(VLOOKUP($A66,'Outbreak dataset'!$A:$L,6)&lt;24*(2),1,0),  IF(VLOOKUP($A66,'Outbreak dataset'!$A:$L,6)="",0,0))</f>
        <v>0</v>
      </c>
      <c r="I66" s="12">
        <f>IF(VLOOKUP($A66,'Outbreak dataset'!$A:$L,12)&gt;24*(3-1), IF(VLOOKUP($A66,'Outbreak dataset'!$A:$L,6)&lt;24*(3),1,0),  IF(VLOOKUP($A66,'Outbreak dataset'!$A:$L,6)="",0,0))</f>
        <v>0</v>
      </c>
      <c r="J66" s="12">
        <f>IF(VLOOKUP($A66,'Outbreak dataset'!$A:$L,12)&gt;24*(4-1), IF(VLOOKUP($A66,'Outbreak dataset'!$A:$L,6)&lt;24*(4),1,0),  IF(VLOOKUP($A66,'Outbreak dataset'!$A:$L,6)="",0,0))</f>
        <v>0</v>
      </c>
      <c r="K66" s="12">
        <f>IF(VLOOKUP($A66,'Outbreak dataset'!$A:$L,12)&gt;24*(5-1), IF(VLOOKUP($A66,'Outbreak dataset'!$A:$L,6)&lt;24*(5),1,0),  IF(VLOOKUP($A66,'Outbreak dataset'!$A:$L,6)="",0,0))</f>
        <v>0</v>
      </c>
      <c r="L66" s="59">
        <f>IF(VLOOKUP($A66,'Outbreak dataset'!$A:$L,12)&lt;24*(1-1), IF(VLOOKUP($A66,'Outbreak dataset'!$A:$L,6)="",0,1),0)</f>
        <v>0</v>
      </c>
      <c r="M66" s="59">
        <f>IF(VLOOKUP($A66,'Outbreak dataset'!$A:$L,12)&lt;24*(2-1), IF(VLOOKUP($A66,'Outbreak dataset'!$A:$L,6)="",0,1),0)</f>
        <v>0</v>
      </c>
      <c r="N66" s="59">
        <f>IF(VLOOKUP($A66,'Outbreak dataset'!$A:$L,12)&lt;24*(3-1), IF(VLOOKUP($A66,'Outbreak dataset'!$A:$L,6)="",0,1),0)</f>
        <v>0</v>
      </c>
      <c r="O66" s="59">
        <f>IF(VLOOKUP($A66,'Outbreak dataset'!$A:$L,12)&lt;24*(4-1), IF(VLOOKUP($A66,'Outbreak dataset'!$A:$L,6)="",0,1),0)</f>
        <v>0</v>
      </c>
      <c r="P66" s="59">
        <f>IF(VLOOKUP($A66,'Outbreak dataset'!$A:$L,12)&lt;24*(5-1), IF(VLOOKUP($A66,'Outbreak dataset'!$A:$L,6)="",0,1),0)</f>
        <v>0</v>
      </c>
    </row>
    <row r="67" spans="1:16">
      <c r="A67" s="128">
        <f>IF(ISERROR(MATCH(A66+1,'Outbreak dataset'!A:A,0)),"",A66+1)</f>
        <v>65</v>
      </c>
      <c r="B67" s="12">
        <f>IF(VLOOKUP($A67,'Outbreak dataset'!$A:$F,6)&gt;24*1,1,IF(VLOOKUP($A67,'Outbreak dataset'!$A:$F,6)="",1,0))</f>
        <v>1</v>
      </c>
      <c r="C67" s="12">
        <f>IF(VLOOKUP($A67,'Outbreak dataset'!$A:$F,6)&gt;24*2,1,IF(VLOOKUP($A67,'Outbreak dataset'!$A:$F,6)="",1,0))</f>
        <v>1</v>
      </c>
      <c r="D67" s="12">
        <f>IF(VLOOKUP($A67,'Outbreak dataset'!$A:$F,6)&gt;24*3,1,IF(VLOOKUP($A67,'Outbreak dataset'!$A:$F,6)="",1,0))</f>
        <v>1</v>
      </c>
      <c r="E67" s="12">
        <f>IF(VLOOKUP($A67,'Outbreak dataset'!$A:$F,6)&gt;24*4,1,IF(VLOOKUP($A67,'Outbreak dataset'!$A:$F,6)="",1,0))</f>
        <v>1</v>
      </c>
      <c r="F67" s="12">
        <f>IF(VLOOKUP($A67,'Outbreak dataset'!$A:$F,6)&gt;24*5,1,IF(VLOOKUP($A67,'Outbreak dataset'!$A:$F,6)="",1,0))</f>
        <v>1</v>
      </c>
      <c r="G67" s="12">
        <f>IF(VLOOKUP($A67,'Outbreak dataset'!$A:$L,12)&gt;24*(1-1), IF(VLOOKUP($A67,'Outbreak dataset'!$A:$L,6)&lt;24*(1),1,0),  IF(VLOOKUP($A67,'Outbreak dataset'!$A:$L,6)="",0,0))</f>
        <v>0</v>
      </c>
      <c r="H67" s="12">
        <f>IF(VLOOKUP($A67,'Outbreak dataset'!$A:$L,12)&gt;24*(2-1), IF(VLOOKUP($A67,'Outbreak dataset'!$A:$L,6)&lt;24*(2),1,0),  IF(VLOOKUP($A67,'Outbreak dataset'!$A:$L,6)="",0,0))</f>
        <v>0</v>
      </c>
      <c r="I67" s="12">
        <f>IF(VLOOKUP($A67,'Outbreak dataset'!$A:$L,12)&gt;24*(3-1), IF(VLOOKUP($A67,'Outbreak dataset'!$A:$L,6)&lt;24*(3),1,0),  IF(VLOOKUP($A67,'Outbreak dataset'!$A:$L,6)="",0,0))</f>
        <v>0</v>
      </c>
      <c r="J67" s="12">
        <f>IF(VLOOKUP($A67,'Outbreak dataset'!$A:$L,12)&gt;24*(4-1), IF(VLOOKUP($A67,'Outbreak dataset'!$A:$L,6)&lt;24*(4),1,0),  IF(VLOOKUP($A67,'Outbreak dataset'!$A:$L,6)="",0,0))</f>
        <v>0</v>
      </c>
      <c r="K67" s="12">
        <f>IF(VLOOKUP($A67,'Outbreak dataset'!$A:$L,12)&gt;24*(5-1), IF(VLOOKUP($A67,'Outbreak dataset'!$A:$L,6)&lt;24*(5),1,0),  IF(VLOOKUP($A67,'Outbreak dataset'!$A:$L,6)="",0,0))</f>
        <v>0</v>
      </c>
      <c r="L67" s="59">
        <f>IF(VLOOKUP($A67,'Outbreak dataset'!$A:$L,12)&lt;24*(1-1), IF(VLOOKUP($A67,'Outbreak dataset'!$A:$L,6)="",0,1),0)</f>
        <v>0</v>
      </c>
      <c r="M67" s="59">
        <f>IF(VLOOKUP($A67,'Outbreak dataset'!$A:$L,12)&lt;24*(2-1), IF(VLOOKUP($A67,'Outbreak dataset'!$A:$L,6)="",0,1),0)</f>
        <v>0</v>
      </c>
      <c r="N67" s="59">
        <f>IF(VLOOKUP($A67,'Outbreak dataset'!$A:$L,12)&lt;24*(3-1), IF(VLOOKUP($A67,'Outbreak dataset'!$A:$L,6)="",0,1),0)</f>
        <v>0</v>
      </c>
      <c r="O67" s="59">
        <f>IF(VLOOKUP($A67,'Outbreak dataset'!$A:$L,12)&lt;24*(4-1), IF(VLOOKUP($A67,'Outbreak dataset'!$A:$L,6)="",0,1),0)</f>
        <v>0</v>
      </c>
      <c r="P67" s="59">
        <f>IF(VLOOKUP($A67,'Outbreak dataset'!$A:$L,12)&lt;24*(5-1), IF(VLOOKUP($A67,'Outbreak dataset'!$A:$L,6)="",0,1),0)</f>
        <v>0</v>
      </c>
    </row>
    <row r="68" spans="1:16">
      <c r="A68" s="128">
        <f>IF(ISERROR(MATCH(A67+1,'Outbreak dataset'!A:A,0)),"",A67+1)</f>
        <v>66</v>
      </c>
      <c r="B68" s="12">
        <f>IF(VLOOKUP($A68,'Outbreak dataset'!$A:$F,6)&gt;24*1,1,IF(VLOOKUP($A68,'Outbreak dataset'!$A:$F,6)="",1,0))</f>
        <v>1</v>
      </c>
      <c r="C68" s="12">
        <f>IF(VLOOKUP($A68,'Outbreak dataset'!$A:$F,6)&gt;24*2,1,IF(VLOOKUP($A68,'Outbreak dataset'!$A:$F,6)="",1,0))</f>
        <v>1</v>
      </c>
      <c r="D68" s="12">
        <f>IF(VLOOKUP($A68,'Outbreak dataset'!$A:$F,6)&gt;24*3,1,IF(VLOOKUP($A68,'Outbreak dataset'!$A:$F,6)="",1,0))</f>
        <v>1</v>
      </c>
      <c r="E68" s="12">
        <f>IF(VLOOKUP($A68,'Outbreak dataset'!$A:$F,6)&gt;24*4,1,IF(VLOOKUP($A68,'Outbreak dataset'!$A:$F,6)="",1,0))</f>
        <v>1</v>
      </c>
      <c r="F68" s="12">
        <f>IF(VLOOKUP($A68,'Outbreak dataset'!$A:$F,6)&gt;24*5,1,IF(VLOOKUP($A68,'Outbreak dataset'!$A:$F,6)="",1,0))</f>
        <v>1</v>
      </c>
      <c r="G68" s="12">
        <f>IF(VLOOKUP($A68,'Outbreak dataset'!$A:$L,12)&gt;24*(1-1), IF(VLOOKUP($A68,'Outbreak dataset'!$A:$L,6)&lt;24*(1),1,0),  IF(VLOOKUP($A68,'Outbreak dataset'!$A:$L,6)="",0,0))</f>
        <v>0</v>
      </c>
      <c r="H68" s="12">
        <f>IF(VLOOKUP($A68,'Outbreak dataset'!$A:$L,12)&gt;24*(2-1), IF(VLOOKUP($A68,'Outbreak dataset'!$A:$L,6)&lt;24*(2),1,0),  IF(VLOOKUP($A68,'Outbreak dataset'!$A:$L,6)="",0,0))</f>
        <v>0</v>
      </c>
      <c r="I68" s="12">
        <f>IF(VLOOKUP($A68,'Outbreak dataset'!$A:$L,12)&gt;24*(3-1), IF(VLOOKUP($A68,'Outbreak dataset'!$A:$L,6)&lt;24*(3),1,0),  IF(VLOOKUP($A68,'Outbreak dataset'!$A:$L,6)="",0,0))</f>
        <v>0</v>
      </c>
      <c r="J68" s="12">
        <f>IF(VLOOKUP($A68,'Outbreak dataset'!$A:$L,12)&gt;24*(4-1), IF(VLOOKUP($A68,'Outbreak dataset'!$A:$L,6)&lt;24*(4),1,0),  IF(VLOOKUP($A68,'Outbreak dataset'!$A:$L,6)="",0,0))</f>
        <v>0</v>
      </c>
      <c r="K68" s="12">
        <f>IF(VLOOKUP($A68,'Outbreak dataset'!$A:$L,12)&gt;24*(5-1), IF(VLOOKUP($A68,'Outbreak dataset'!$A:$L,6)&lt;24*(5),1,0),  IF(VLOOKUP($A68,'Outbreak dataset'!$A:$L,6)="",0,0))</f>
        <v>0</v>
      </c>
      <c r="L68" s="59">
        <f>IF(VLOOKUP($A68,'Outbreak dataset'!$A:$L,12)&lt;24*(1-1), IF(VLOOKUP($A68,'Outbreak dataset'!$A:$L,6)="",0,1),0)</f>
        <v>0</v>
      </c>
      <c r="M68" s="59">
        <f>IF(VLOOKUP($A68,'Outbreak dataset'!$A:$L,12)&lt;24*(2-1), IF(VLOOKUP($A68,'Outbreak dataset'!$A:$L,6)="",0,1),0)</f>
        <v>0</v>
      </c>
      <c r="N68" s="59">
        <f>IF(VLOOKUP($A68,'Outbreak dataset'!$A:$L,12)&lt;24*(3-1), IF(VLOOKUP($A68,'Outbreak dataset'!$A:$L,6)="",0,1),0)</f>
        <v>0</v>
      </c>
      <c r="O68" s="59">
        <f>IF(VLOOKUP($A68,'Outbreak dataset'!$A:$L,12)&lt;24*(4-1), IF(VLOOKUP($A68,'Outbreak dataset'!$A:$L,6)="",0,1),0)</f>
        <v>0</v>
      </c>
      <c r="P68" s="59">
        <f>IF(VLOOKUP($A68,'Outbreak dataset'!$A:$L,12)&lt;24*(5-1), IF(VLOOKUP($A68,'Outbreak dataset'!$A:$L,6)="",0,1),0)</f>
        <v>0</v>
      </c>
    </row>
    <row r="69" spans="1:16">
      <c r="A69" s="128">
        <f>IF(ISERROR(MATCH(A68+1,'Outbreak dataset'!A:A,0)),"",A68+1)</f>
        <v>67</v>
      </c>
      <c r="B69" s="12">
        <f>IF(VLOOKUP($A69,'Outbreak dataset'!$A:$F,6)&gt;24*1,1,IF(VLOOKUP($A69,'Outbreak dataset'!$A:$F,6)="",1,0))</f>
        <v>1</v>
      </c>
      <c r="C69" s="12">
        <f>IF(VLOOKUP($A69,'Outbreak dataset'!$A:$F,6)&gt;24*2,1,IF(VLOOKUP($A69,'Outbreak dataset'!$A:$F,6)="",1,0))</f>
        <v>1</v>
      </c>
      <c r="D69" s="12">
        <f>IF(VLOOKUP($A69,'Outbreak dataset'!$A:$F,6)&gt;24*3,1,IF(VLOOKUP($A69,'Outbreak dataset'!$A:$F,6)="",1,0))</f>
        <v>1</v>
      </c>
      <c r="E69" s="12">
        <f>IF(VLOOKUP($A69,'Outbreak dataset'!$A:$F,6)&gt;24*4,1,IF(VLOOKUP($A69,'Outbreak dataset'!$A:$F,6)="",1,0))</f>
        <v>1</v>
      </c>
      <c r="F69" s="12">
        <f>IF(VLOOKUP($A69,'Outbreak dataset'!$A:$F,6)&gt;24*5,1,IF(VLOOKUP($A69,'Outbreak dataset'!$A:$F,6)="",1,0))</f>
        <v>1</v>
      </c>
      <c r="G69" s="12">
        <f>IF(VLOOKUP($A69,'Outbreak dataset'!$A:$L,12)&gt;24*(1-1), IF(VLOOKUP($A69,'Outbreak dataset'!$A:$L,6)&lt;24*(1),1,0),  IF(VLOOKUP($A69,'Outbreak dataset'!$A:$L,6)="",0,0))</f>
        <v>0</v>
      </c>
      <c r="H69" s="12">
        <f>IF(VLOOKUP($A69,'Outbreak dataset'!$A:$L,12)&gt;24*(2-1), IF(VLOOKUP($A69,'Outbreak dataset'!$A:$L,6)&lt;24*(2),1,0),  IF(VLOOKUP($A69,'Outbreak dataset'!$A:$L,6)="",0,0))</f>
        <v>0</v>
      </c>
      <c r="I69" s="12">
        <f>IF(VLOOKUP($A69,'Outbreak dataset'!$A:$L,12)&gt;24*(3-1), IF(VLOOKUP($A69,'Outbreak dataset'!$A:$L,6)&lt;24*(3),1,0),  IF(VLOOKUP($A69,'Outbreak dataset'!$A:$L,6)="",0,0))</f>
        <v>0</v>
      </c>
      <c r="J69" s="12">
        <f>IF(VLOOKUP($A69,'Outbreak dataset'!$A:$L,12)&gt;24*(4-1), IF(VLOOKUP($A69,'Outbreak dataset'!$A:$L,6)&lt;24*(4),1,0),  IF(VLOOKUP($A69,'Outbreak dataset'!$A:$L,6)="",0,0))</f>
        <v>0</v>
      </c>
      <c r="K69" s="12">
        <f>IF(VLOOKUP($A69,'Outbreak dataset'!$A:$L,12)&gt;24*(5-1), IF(VLOOKUP($A69,'Outbreak dataset'!$A:$L,6)&lt;24*(5),1,0),  IF(VLOOKUP($A69,'Outbreak dataset'!$A:$L,6)="",0,0))</f>
        <v>0</v>
      </c>
      <c r="L69" s="59">
        <f>IF(VLOOKUP($A69,'Outbreak dataset'!$A:$L,12)&lt;24*(1-1), IF(VLOOKUP($A69,'Outbreak dataset'!$A:$L,6)="",0,1),0)</f>
        <v>0</v>
      </c>
      <c r="M69" s="59">
        <f>IF(VLOOKUP($A69,'Outbreak dataset'!$A:$L,12)&lt;24*(2-1), IF(VLOOKUP($A69,'Outbreak dataset'!$A:$L,6)="",0,1),0)</f>
        <v>0</v>
      </c>
      <c r="N69" s="59">
        <f>IF(VLOOKUP($A69,'Outbreak dataset'!$A:$L,12)&lt;24*(3-1), IF(VLOOKUP($A69,'Outbreak dataset'!$A:$L,6)="",0,1),0)</f>
        <v>0</v>
      </c>
      <c r="O69" s="59">
        <f>IF(VLOOKUP($A69,'Outbreak dataset'!$A:$L,12)&lt;24*(4-1), IF(VLOOKUP($A69,'Outbreak dataset'!$A:$L,6)="",0,1),0)</f>
        <v>0</v>
      </c>
      <c r="P69" s="59">
        <f>IF(VLOOKUP($A69,'Outbreak dataset'!$A:$L,12)&lt;24*(5-1), IF(VLOOKUP($A69,'Outbreak dataset'!$A:$L,6)="",0,1),0)</f>
        <v>0</v>
      </c>
    </row>
    <row r="70" spans="1:16">
      <c r="A70" s="128">
        <f>IF(ISERROR(MATCH(A69+1,'Outbreak dataset'!A:A,0)),"",A69+1)</f>
        <v>68</v>
      </c>
      <c r="B70" s="12">
        <f>IF(VLOOKUP($A70,'Outbreak dataset'!$A:$F,6)&gt;24*1,1,IF(VLOOKUP($A70,'Outbreak dataset'!$A:$F,6)="",1,0))</f>
        <v>1</v>
      </c>
      <c r="C70" s="12">
        <f>IF(VLOOKUP($A70,'Outbreak dataset'!$A:$F,6)&gt;24*2,1,IF(VLOOKUP($A70,'Outbreak dataset'!$A:$F,6)="",1,0))</f>
        <v>1</v>
      </c>
      <c r="D70" s="12">
        <f>IF(VLOOKUP($A70,'Outbreak dataset'!$A:$F,6)&gt;24*3,1,IF(VLOOKUP($A70,'Outbreak dataset'!$A:$F,6)="",1,0))</f>
        <v>1</v>
      </c>
      <c r="E70" s="12">
        <f>IF(VLOOKUP($A70,'Outbreak dataset'!$A:$F,6)&gt;24*4,1,IF(VLOOKUP($A70,'Outbreak dataset'!$A:$F,6)="",1,0))</f>
        <v>1</v>
      </c>
      <c r="F70" s="12">
        <f>IF(VLOOKUP($A70,'Outbreak dataset'!$A:$F,6)&gt;24*5,1,IF(VLOOKUP($A70,'Outbreak dataset'!$A:$F,6)="",1,0))</f>
        <v>1</v>
      </c>
      <c r="G70" s="12">
        <f>IF(VLOOKUP($A70,'Outbreak dataset'!$A:$L,12)&gt;24*(1-1), IF(VLOOKUP($A70,'Outbreak dataset'!$A:$L,6)&lt;24*(1),1,0),  IF(VLOOKUP($A70,'Outbreak dataset'!$A:$L,6)="",0,0))</f>
        <v>0</v>
      </c>
      <c r="H70" s="12">
        <f>IF(VLOOKUP($A70,'Outbreak dataset'!$A:$L,12)&gt;24*(2-1), IF(VLOOKUP($A70,'Outbreak dataset'!$A:$L,6)&lt;24*(2),1,0),  IF(VLOOKUP($A70,'Outbreak dataset'!$A:$L,6)="",0,0))</f>
        <v>0</v>
      </c>
      <c r="I70" s="12">
        <f>IF(VLOOKUP($A70,'Outbreak dataset'!$A:$L,12)&gt;24*(3-1), IF(VLOOKUP($A70,'Outbreak dataset'!$A:$L,6)&lt;24*(3),1,0),  IF(VLOOKUP($A70,'Outbreak dataset'!$A:$L,6)="",0,0))</f>
        <v>0</v>
      </c>
      <c r="J70" s="12">
        <f>IF(VLOOKUP($A70,'Outbreak dataset'!$A:$L,12)&gt;24*(4-1), IF(VLOOKUP($A70,'Outbreak dataset'!$A:$L,6)&lt;24*(4),1,0),  IF(VLOOKUP($A70,'Outbreak dataset'!$A:$L,6)="",0,0))</f>
        <v>0</v>
      </c>
      <c r="K70" s="12">
        <f>IF(VLOOKUP($A70,'Outbreak dataset'!$A:$L,12)&gt;24*(5-1), IF(VLOOKUP($A70,'Outbreak dataset'!$A:$L,6)&lt;24*(5),1,0),  IF(VLOOKUP($A70,'Outbreak dataset'!$A:$L,6)="",0,0))</f>
        <v>0</v>
      </c>
      <c r="L70" s="59">
        <f>IF(VLOOKUP($A70,'Outbreak dataset'!$A:$L,12)&lt;24*(1-1), IF(VLOOKUP($A70,'Outbreak dataset'!$A:$L,6)="",0,1),0)</f>
        <v>0</v>
      </c>
      <c r="M70" s="59">
        <f>IF(VLOOKUP($A70,'Outbreak dataset'!$A:$L,12)&lt;24*(2-1), IF(VLOOKUP($A70,'Outbreak dataset'!$A:$L,6)="",0,1),0)</f>
        <v>0</v>
      </c>
      <c r="N70" s="59">
        <f>IF(VLOOKUP($A70,'Outbreak dataset'!$A:$L,12)&lt;24*(3-1), IF(VLOOKUP($A70,'Outbreak dataset'!$A:$L,6)="",0,1),0)</f>
        <v>0</v>
      </c>
      <c r="O70" s="59">
        <f>IF(VLOOKUP($A70,'Outbreak dataset'!$A:$L,12)&lt;24*(4-1), IF(VLOOKUP($A70,'Outbreak dataset'!$A:$L,6)="",0,1),0)</f>
        <v>0</v>
      </c>
      <c r="P70" s="59">
        <f>IF(VLOOKUP($A70,'Outbreak dataset'!$A:$L,12)&lt;24*(5-1), IF(VLOOKUP($A70,'Outbreak dataset'!$A:$L,6)="",0,1),0)</f>
        <v>0</v>
      </c>
    </row>
    <row r="71" spans="1:16">
      <c r="A71" s="128">
        <f>IF(ISERROR(MATCH(A70+1,'Outbreak dataset'!A:A,0)),"",A70+1)</f>
        <v>69</v>
      </c>
      <c r="B71" s="12">
        <f>IF(VLOOKUP($A71,'Outbreak dataset'!$A:$F,6)&gt;24*1,1,IF(VLOOKUP($A71,'Outbreak dataset'!$A:$F,6)="",1,0))</f>
        <v>1</v>
      </c>
      <c r="C71" s="12">
        <f>IF(VLOOKUP($A71,'Outbreak dataset'!$A:$F,6)&gt;24*2,1,IF(VLOOKUP($A71,'Outbreak dataset'!$A:$F,6)="",1,0))</f>
        <v>1</v>
      </c>
      <c r="D71" s="12">
        <f>IF(VLOOKUP($A71,'Outbreak dataset'!$A:$F,6)&gt;24*3,1,IF(VLOOKUP($A71,'Outbreak dataset'!$A:$F,6)="",1,0))</f>
        <v>1</v>
      </c>
      <c r="E71" s="12">
        <f>IF(VLOOKUP($A71,'Outbreak dataset'!$A:$F,6)&gt;24*4,1,IF(VLOOKUP($A71,'Outbreak dataset'!$A:$F,6)="",1,0))</f>
        <v>1</v>
      </c>
      <c r="F71" s="12">
        <f>IF(VLOOKUP($A71,'Outbreak dataset'!$A:$F,6)&gt;24*5,1,IF(VLOOKUP($A71,'Outbreak dataset'!$A:$F,6)="",1,0))</f>
        <v>1</v>
      </c>
      <c r="G71" s="12">
        <f>IF(VLOOKUP($A71,'Outbreak dataset'!$A:$L,12)&gt;24*(1-1), IF(VLOOKUP($A71,'Outbreak dataset'!$A:$L,6)&lt;24*(1),1,0),  IF(VLOOKUP($A71,'Outbreak dataset'!$A:$L,6)="",0,0))</f>
        <v>0</v>
      </c>
      <c r="H71" s="12">
        <f>IF(VLOOKUP($A71,'Outbreak dataset'!$A:$L,12)&gt;24*(2-1), IF(VLOOKUP($A71,'Outbreak dataset'!$A:$L,6)&lt;24*(2),1,0),  IF(VLOOKUP($A71,'Outbreak dataset'!$A:$L,6)="",0,0))</f>
        <v>0</v>
      </c>
      <c r="I71" s="12">
        <f>IF(VLOOKUP($A71,'Outbreak dataset'!$A:$L,12)&gt;24*(3-1), IF(VLOOKUP($A71,'Outbreak dataset'!$A:$L,6)&lt;24*(3),1,0),  IF(VLOOKUP($A71,'Outbreak dataset'!$A:$L,6)="",0,0))</f>
        <v>0</v>
      </c>
      <c r="J71" s="12">
        <f>IF(VLOOKUP($A71,'Outbreak dataset'!$A:$L,12)&gt;24*(4-1), IF(VLOOKUP($A71,'Outbreak dataset'!$A:$L,6)&lt;24*(4),1,0),  IF(VLOOKUP($A71,'Outbreak dataset'!$A:$L,6)="",0,0))</f>
        <v>0</v>
      </c>
      <c r="K71" s="12">
        <f>IF(VLOOKUP($A71,'Outbreak dataset'!$A:$L,12)&gt;24*(5-1), IF(VLOOKUP($A71,'Outbreak dataset'!$A:$L,6)&lt;24*(5),1,0),  IF(VLOOKUP($A71,'Outbreak dataset'!$A:$L,6)="",0,0))</f>
        <v>0</v>
      </c>
      <c r="L71" s="59">
        <f>IF(VLOOKUP($A71,'Outbreak dataset'!$A:$L,12)&lt;24*(1-1), IF(VLOOKUP($A71,'Outbreak dataset'!$A:$L,6)="",0,1),0)</f>
        <v>0</v>
      </c>
      <c r="M71" s="59">
        <f>IF(VLOOKUP($A71,'Outbreak dataset'!$A:$L,12)&lt;24*(2-1), IF(VLOOKUP($A71,'Outbreak dataset'!$A:$L,6)="",0,1),0)</f>
        <v>0</v>
      </c>
      <c r="N71" s="59">
        <f>IF(VLOOKUP($A71,'Outbreak dataset'!$A:$L,12)&lt;24*(3-1), IF(VLOOKUP($A71,'Outbreak dataset'!$A:$L,6)="",0,1),0)</f>
        <v>0</v>
      </c>
      <c r="O71" s="59">
        <f>IF(VLOOKUP($A71,'Outbreak dataset'!$A:$L,12)&lt;24*(4-1), IF(VLOOKUP($A71,'Outbreak dataset'!$A:$L,6)="",0,1),0)</f>
        <v>0</v>
      </c>
      <c r="P71" s="59">
        <f>IF(VLOOKUP($A71,'Outbreak dataset'!$A:$L,12)&lt;24*(5-1), IF(VLOOKUP($A71,'Outbreak dataset'!$A:$L,6)="",0,1),0)</f>
        <v>0</v>
      </c>
    </row>
    <row r="72" spans="1:16">
      <c r="A72" s="128">
        <f>IF(ISERROR(MATCH(A71+1,'Outbreak dataset'!A:A,0)),"",A71+1)</f>
        <v>70</v>
      </c>
      <c r="B72" s="12">
        <f>IF(VLOOKUP($A72,'Outbreak dataset'!$A:$F,6)&gt;24*1,1,IF(VLOOKUP($A72,'Outbreak dataset'!$A:$F,6)="",1,0))</f>
        <v>1</v>
      </c>
      <c r="C72" s="12">
        <f>IF(VLOOKUP($A72,'Outbreak dataset'!$A:$F,6)&gt;24*2,1,IF(VLOOKUP($A72,'Outbreak dataset'!$A:$F,6)="",1,0))</f>
        <v>1</v>
      </c>
      <c r="D72" s="12">
        <f>IF(VLOOKUP($A72,'Outbreak dataset'!$A:$F,6)&gt;24*3,1,IF(VLOOKUP($A72,'Outbreak dataset'!$A:$F,6)="",1,0))</f>
        <v>1</v>
      </c>
      <c r="E72" s="12">
        <f>IF(VLOOKUP($A72,'Outbreak dataset'!$A:$F,6)&gt;24*4,1,IF(VLOOKUP($A72,'Outbreak dataset'!$A:$F,6)="",1,0))</f>
        <v>1</v>
      </c>
      <c r="F72" s="12">
        <f>IF(VLOOKUP($A72,'Outbreak dataset'!$A:$F,6)&gt;24*5,1,IF(VLOOKUP($A72,'Outbreak dataset'!$A:$F,6)="",1,0))</f>
        <v>1</v>
      </c>
      <c r="G72" s="12">
        <f>IF(VLOOKUP($A72,'Outbreak dataset'!$A:$L,12)&gt;24*(1-1), IF(VLOOKUP($A72,'Outbreak dataset'!$A:$L,6)&lt;24*(1),1,0),  IF(VLOOKUP($A72,'Outbreak dataset'!$A:$L,6)="",0,0))</f>
        <v>0</v>
      </c>
      <c r="H72" s="12">
        <f>IF(VLOOKUP($A72,'Outbreak dataset'!$A:$L,12)&gt;24*(2-1), IF(VLOOKUP($A72,'Outbreak dataset'!$A:$L,6)&lt;24*(2),1,0),  IF(VLOOKUP($A72,'Outbreak dataset'!$A:$L,6)="",0,0))</f>
        <v>0</v>
      </c>
      <c r="I72" s="12">
        <f>IF(VLOOKUP($A72,'Outbreak dataset'!$A:$L,12)&gt;24*(3-1), IF(VLOOKUP($A72,'Outbreak dataset'!$A:$L,6)&lt;24*(3),1,0),  IF(VLOOKUP($A72,'Outbreak dataset'!$A:$L,6)="",0,0))</f>
        <v>0</v>
      </c>
      <c r="J72" s="12">
        <f>IF(VLOOKUP($A72,'Outbreak dataset'!$A:$L,12)&gt;24*(4-1), IF(VLOOKUP($A72,'Outbreak dataset'!$A:$L,6)&lt;24*(4),1,0),  IF(VLOOKUP($A72,'Outbreak dataset'!$A:$L,6)="",0,0))</f>
        <v>0</v>
      </c>
      <c r="K72" s="12">
        <f>IF(VLOOKUP($A72,'Outbreak dataset'!$A:$L,12)&gt;24*(5-1), IF(VLOOKUP($A72,'Outbreak dataset'!$A:$L,6)&lt;24*(5),1,0),  IF(VLOOKUP($A72,'Outbreak dataset'!$A:$L,6)="",0,0))</f>
        <v>0</v>
      </c>
      <c r="L72" s="59">
        <f>IF(VLOOKUP($A72,'Outbreak dataset'!$A:$L,12)&lt;24*(1-1), IF(VLOOKUP($A72,'Outbreak dataset'!$A:$L,6)="",0,1),0)</f>
        <v>0</v>
      </c>
      <c r="M72" s="59">
        <f>IF(VLOOKUP($A72,'Outbreak dataset'!$A:$L,12)&lt;24*(2-1), IF(VLOOKUP($A72,'Outbreak dataset'!$A:$L,6)="",0,1),0)</f>
        <v>0</v>
      </c>
      <c r="N72" s="59">
        <f>IF(VLOOKUP($A72,'Outbreak dataset'!$A:$L,12)&lt;24*(3-1), IF(VLOOKUP($A72,'Outbreak dataset'!$A:$L,6)="",0,1),0)</f>
        <v>0</v>
      </c>
      <c r="O72" s="59">
        <f>IF(VLOOKUP($A72,'Outbreak dataset'!$A:$L,12)&lt;24*(4-1), IF(VLOOKUP($A72,'Outbreak dataset'!$A:$L,6)="",0,1),0)</f>
        <v>0</v>
      </c>
      <c r="P72" s="59">
        <f>IF(VLOOKUP($A72,'Outbreak dataset'!$A:$L,12)&lt;24*(5-1), IF(VLOOKUP($A72,'Outbreak dataset'!$A:$L,6)="",0,1),0)</f>
        <v>0</v>
      </c>
    </row>
    <row r="73" spans="1:16">
      <c r="A73" s="128">
        <f>IF(ISERROR(MATCH(A72+1,'Outbreak dataset'!A:A,0)),"",A72+1)</f>
        <v>71</v>
      </c>
      <c r="B73" s="12">
        <f>IF(VLOOKUP($A73,'Outbreak dataset'!$A:$F,6)&gt;24*1,1,IF(VLOOKUP($A73,'Outbreak dataset'!$A:$F,6)="",1,0))</f>
        <v>1</v>
      </c>
      <c r="C73" s="12">
        <f>IF(VLOOKUP($A73,'Outbreak dataset'!$A:$F,6)&gt;24*2,1,IF(VLOOKUP($A73,'Outbreak dataset'!$A:$F,6)="",1,0))</f>
        <v>1</v>
      </c>
      <c r="D73" s="12">
        <f>IF(VLOOKUP($A73,'Outbreak dataset'!$A:$F,6)&gt;24*3,1,IF(VLOOKUP($A73,'Outbreak dataset'!$A:$F,6)="",1,0))</f>
        <v>1</v>
      </c>
      <c r="E73" s="12">
        <f>IF(VLOOKUP($A73,'Outbreak dataset'!$A:$F,6)&gt;24*4,1,IF(VLOOKUP($A73,'Outbreak dataset'!$A:$F,6)="",1,0))</f>
        <v>1</v>
      </c>
      <c r="F73" s="12">
        <f>IF(VLOOKUP($A73,'Outbreak dataset'!$A:$F,6)&gt;24*5,1,IF(VLOOKUP($A73,'Outbreak dataset'!$A:$F,6)="",1,0))</f>
        <v>1</v>
      </c>
      <c r="G73" s="12">
        <f>IF(VLOOKUP($A73,'Outbreak dataset'!$A:$L,12)&gt;24*(1-1), IF(VLOOKUP($A73,'Outbreak dataset'!$A:$L,6)&lt;24*(1),1,0),  IF(VLOOKUP($A73,'Outbreak dataset'!$A:$L,6)="",0,0))</f>
        <v>0</v>
      </c>
      <c r="H73" s="12">
        <f>IF(VLOOKUP($A73,'Outbreak dataset'!$A:$L,12)&gt;24*(2-1), IF(VLOOKUP($A73,'Outbreak dataset'!$A:$L,6)&lt;24*(2),1,0),  IF(VLOOKUP($A73,'Outbreak dataset'!$A:$L,6)="",0,0))</f>
        <v>0</v>
      </c>
      <c r="I73" s="12">
        <f>IF(VLOOKUP($A73,'Outbreak dataset'!$A:$L,12)&gt;24*(3-1), IF(VLOOKUP($A73,'Outbreak dataset'!$A:$L,6)&lt;24*(3),1,0),  IF(VLOOKUP($A73,'Outbreak dataset'!$A:$L,6)="",0,0))</f>
        <v>0</v>
      </c>
      <c r="J73" s="12">
        <f>IF(VLOOKUP($A73,'Outbreak dataset'!$A:$L,12)&gt;24*(4-1), IF(VLOOKUP($A73,'Outbreak dataset'!$A:$L,6)&lt;24*(4),1,0),  IF(VLOOKUP($A73,'Outbreak dataset'!$A:$L,6)="",0,0))</f>
        <v>0</v>
      </c>
      <c r="K73" s="12">
        <f>IF(VLOOKUP($A73,'Outbreak dataset'!$A:$L,12)&gt;24*(5-1), IF(VLOOKUP($A73,'Outbreak dataset'!$A:$L,6)&lt;24*(5),1,0),  IF(VLOOKUP($A73,'Outbreak dataset'!$A:$L,6)="",0,0))</f>
        <v>0</v>
      </c>
      <c r="L73" s="59">
        <f>IF(VLOOKUP($A73,'Outbreak dataset'!$A:$L,12)&lt;24*(1-1), IF(VLOOKUP($A73,'Outbreak dataset'!$A:$L,6)="",0,1),0)</f>
        <v>0</v>
      </c>
      <c r="M73" s="59">
        <f>IF(VLOOKUP($A73,'Outbreak dataset'!$A:$L,12)&lt;24*(2-1), IF(VLOOKUP($A73,'Outbreak dataset'!$A:$L,6)="",0,1),0)</f>
        <v>0</v>
      </c>
      <c r="N73" s="59">
        <f>IF(VLOOKUP($A73,'Outbreak dataset'!$A:$L,12)&lt;24*(3-1), IF(VLOOKUP($A73,'Outbreak dataset'!$A:$L,6)="",0,1),0)</f>
        <v>0</v>
      </c>
      <c r="O73" s="59">
        <f>IF(VLOOKUP($A73,'Outbreak dataset'!$A:$L,12)&lt;24*(4-1), IF(VLOOKUP($A73,'Outbreak dataset'!$A:$L,6)="",0,1),0)</f>
        <v>0</v>
      </c>
      <c r="P73" s="59">
        <f>IF(VLOOKUP($A73,'Outbreak dataset'!$A:$L,12)&lt;24*(5-1), IF(VLOOKUP($A73,'Outbreak dataset'!$A:$L,6)="",0,1),0)</f>
        <v>0</v>
      </c>
    </row>
    <row r="74" spans="1:16">
      <c r="A74" s="128">
        <f>IF(ISERROR(MATCH(A73+1,'Outbreak dataset'!A:A,0)),"",A73+1)</f>
        <v>72</v>
      </c>
      <c r="B74" s="12">
        <f>IF(VLOOKUP($A74,'Outbreak dataset'!$A:$F,6)&gt;24*1,1,IF(VLOOKUP($A74,'Outbreak dataset'!$A:$F,6)="",1,0))</f>
        <v>1</v>
      </c>
      <c r="C74" s="12">
        <f>IF(VLOOKUP($A74,'Outbreak dataset'!$A:$F,6)&gt;24*2,1,IF(VLOOKUP($A74,'Outbreak dataset'!$A:$F,6)="",1,0))</f>
        <v>1</v>
      </c>
      <c r="D74" s="12">
        <f>IF(VLOOKUP($A74,'Outbreak dataset'!$A:$F,6)&gt;24*3,1,IF(VLOOKUP($A74,'Outbreak dataset'!$A:$F,6)="",1,0))</f>
        <v>1</v>
      </c>
      <c r="E74" s="12">
        <f>IF(VLOOKUP($A74,'Outbreak dataset'!$A:$F,6)&gt;24*4,1,IF(VLOOKUP($A74,'Outbreak dataset'!$A:$F,6)="",1,0))</f>
        <v>1</v>
      </c>
      <c r="F74" s="12">
        <f>IF(VLOOKUP($A74,'Outbreak dataset'!$A:$F,6)&gt;24*5,1,IF(VLOOKUP($A74,'Outbreak dataset'!$A:$F,6)="",1,0))</f>
        <v>1</v>
      </c>
      <c r="G74" s="12">
        <f>IF(VLOOKUP($A74,'Outbreak dataset'!$A:$L,12)&gt;24*(1-1), IF(VLOOKUP($A74,'Outbreak dataset'!$A:$L,6)&lt;24*(1),1,0),  IF(VLOOKUP($A74,'Outbreak dataset'!$A:$L,6)="",0,0))</f>
        <v>0</v>
      </c>
      <c r="H74" s="12">
        <f>IF(VLOOKUP($A74,'Outbreak dataset'!$A:$L,12)&gt;24*(2-1), IF(VLOOKUP($A74,'Outbreak dataset'!$A:$L,6)&lt;24*(2),1,0),  IF(VLOOKUP($A74,'Outbreak dataset'!$A:$L,6)="",0,0))</f>
        <v>0</v>
      </c>
      <c r="I74" s="12">
        <f>IF(VLOOKUP($A74,'Outbreak dataset'!$A:$L,12)&gt;24*(3-1), IF(VLOOKUP($A74,'Outbreak dataset'!$A:$L,6)&lt;24*(3),1,0),  IF(VLOOKUP($A74,'Outbreak dataset'!$A:$L,6)="",0,0))</f>
        <v>0</v>
      </c>
      <c r="J74" s="12">
        <f>IF(VLOOKUP($A74,'Outbreak dataset'!$A:$L,12)&gt;24*(4-1), IF(VLOOKUP($A74,'Outbreak dataset'!$A:$L,6)&lt;24*(4),1,0),  IF(VLOOKUP($A74,'Outbreak dataset'!$A:$L,6)="",0,0))</f>
        <v>0</v>
      </c>
      <c r="K74" s="12">
        <f>IF(VLOOKUP($A74,'Outbreak dataset'!$A:$L,12)&gt;24*(5-1), IF(VLOOKUP($A74,'Outbreak dataset'!$A:$L,6)&lt;24*(5),1,0),  IF(VLOOKUP($A74,'Outbreak dataset'!$A:$L,6)="",0,0))</f>
        <v>0</v>
      </c>
      <c r="L74" s="59">
        <f>IF(VLOOKUP($A74,'Outbreak dataset'!$A:$L,12)&lt;24*(1-1), IF(VLOOKUP($A74,'Outbreak dataset'!$A:$L,6)="",0,1),0)</f>
        <v>0</v>
      </c>
      <c r="M74" s="59">
        <f>IF(VLOOKUP($A74,'Outbreak dataset'!$A:$L,12)&lt;24*(2-1), IF(VLOOKUP($A74,'Outbreak dataset'!$A:$L,6)="",0,1),0)</f>
        <v>0</v>
      </c>
      <c r="N74" s="59">
        <f>IF(VLOOKUP($A74,'Outbreak dataset'!$A:$L,12)&lt;24*(3-1), IF(VLOOKUP($A74,'Outbreak dataset'!$A:$L,6)="",0,1),0)</f>
        <v>0</v>
      </c>
      <c r="O74" s="59">
        <f>IF(VLOOKUP($A74,'Outbreak dataset'!$A:$L,12)&lt;24*(4-1), IF(VLOOKUP($A74,'Outbreak dataset'!$A:$L,6)="",0,1),0)</f>
        <v>0</v>
      </c>
      <c r="P74" s="59">
        <f>IF(VLOOKUP($A74,'Outbreak dataset'!$A:$L,12)&lt;24*(5-1), IF(VLOOKUP($A74,'Outbreak dataset'!$A:$L,6)="",0,1),0)</f>
        <v>0</v>
      </c>
    </row>
    <row r="75" spans="1:16">
      <c r="A75" s="128">
        <f>IF(ISERROR(MATCH(A74+1,'Outbreak dataset'!A:A,0)),"",A74+1)</f>
        <v>73</v>
      </c>
      <c r="B75" s="12">
        <f>IF(VLOOKUP($A75,'Outbreak dataset'!$A:$F,6)&gt;24*1,1,IF(VLOOKUP($A75,'Outbreak dataset'!$A:$F,6)="",1,0))</f>
        <v>1</v>
      </c>
      <c r="C75" s="12">
        <f>IF(VLOOKUP($A75,'Outbreak dataset'!$A:$F,6)&gt;24*2,1,IF(VLOOKUP($A75,'Outbreak dataset'!$A:$F,6)="",1,0))</f>
        <v>1</v>
      </c>
      <c r="D75" s="12">
        <f>IF(VLOOKUP($A75,'Outbreak dataset'!$A:$F,6)&gt;24*3,1,IF(VLOOKUP($A75,'Outbreak dataset'!$A:$F,6)="",1,0))</f>
        <v>1</v>
      </c>
      <c r="E75" s="12">
        <f>IF(VLOOKUP($A75,'Outbreak dataset'!$A:$F,6)&gt;24*4,1,IF(VLOOKUP($A75,'Outbreak dataset'!$A:$F,6)="",1,0))</f>
        <v>1</v>
      </c>
      <c r="F75" s="12">
        <f>IF(VLOOKUP($A75,'Outbreak dataset'!$A:$F,6)&gt;24*5,1,IF(VLOOKUP($A75,'Outbreak dataset'!$A:$F,6)="",1,0))</f>
        <v>1</v>
      </c>
      <c r="G75" s="12">
        <f>IF(VLOOKUP($A75,'Outbreak dataset'!$A:$L,12)&gt;24*(1-1), IF(VLOOKUP($A75,'Outbreak dataset'!$A:$L,6)&lt;24*(1),1,0),  IF(VLOOKUP($A75,'Outbreak dataset'!$A:$L,6)="",0,0))</f>
        <v>0</v>
      </c>
      <c r="H75" s="12">
        <f>IF(VLOOKUP($A75,'Outbreak dataset'!$A:$L,12)&gt;24*(2-1), IF(VLOOKUP($A75,'Outbreak dataset'!$A:$L,6)&lt;24*(2),1,0),  IF(VLOOKUP($A75,'Outbreak dataset'!$A:$L,6)="",0,0))</f>
        <v>0</v>
      </c>
      <c r="I75" s="12">
        <f>IF(VLOOKUP($A75,'Outbreak dataset'!$A:$L,12)&gt;24*(3-1), IF(VLOOKUP($A75,'Outbreak dataset'!$A:$L,6)&lt;24*(3),1,0),  IF(VLOOKUP($A75,'Outbreak dataset'!$A:$L,6)="",0,0))</f>
        <v>0</v>
      </c>
      <c r="J75" s="12">
        <f>IF(VLOOKUP($A75,'Outbreak dataset'!$A:$L,12)&gt;24*(4-1), IF(VLOOKUP($A75,'Outbreak dataset'!$A:$L,6)&lt;24*(4),1,0),  IF(VLOOKUP($A75,'Outbreak dataset'!$A:$L,6)="",0,0))</f>
        <v>0</v>
      </c>
      <c r="K75" s="12">
        <f>IF(VLOOKUP($A75,'Outbreak dataset'!$A:$L,12)&gt;24*(5-1), IF(VLOOKUP($A75,'Outbreak dataset'!$A:$L,6)&lt;24*(5),1,0),  IF(VLOOKUP($A75,'Outbreak dataset'!$A:$L,6)="",0,0))</f>
        <v>0</v>
      </c>
      <c r="L75" s="59">
        <f>IF(VLOOKUP($A75,'Outbreak dataset'!$A:$L,12)&lt;24*(1-1), IF(VLOOKUP($A75,'Outbreak dataset'!$A:$L,6)="",0,1),0)</f>
        <v>0</v>
      </c>
      <c r="M75" s="59">
        <f>IF(VLOOKUP($A75,'Outbreak dataset'!$A:$L,12)&lt;24*(2-1), IF(VLOOKUP($A75,'Outbreak dataset'!$A:$L,6)="",0,1),0)</f>
        <v>0</v>
      </c>
      <c r="N75" s="59">
        <f>IF(VLOOKUP($A75,'Outbreak dataset'!$A:$L,12)&lt;24*(3-1), IF(VLOOKUP($A75,'Outbreak dataset'!$A:$L,6)="",0,1),0)</f>
        <v>0</v>
      </c>
      <c r="O75" s="59">
        <f>IF(VLOOKUP($A75,'Outbreak dataset'!$A:$L,12)&lt;24*(4-1), IF(VLOOKUP($A75,'Outbreak dataset'!$A:$L,6)="",0,1),0)</f>
        <v>0</v>
      </c>
      <c r="P75" s="59">
        <f>IF(VLOOKUP($A75,'Outbreak dataset'!$A:$L,12)&lt;24*(5-1), IF(VLOOKUP($A75,'Outbreak dataset'!$A:$L,6)="",0,1),0)</f>
        <v>0</v>
      </c>
    </row>
    <row r="76" spans="1:16">
      <c r="A76" s="128">
        <f>IF(ISERROR(MATCH(A75+1,'Outbreak dataset'!A:A,0)),"",A75+1)</f>
        <v>74</v>
      </c>
      <c r="B76" s="12">
        <f>IF(VLOOKUP($A76,'Outbreak dataset'!$A:$F,6)&gt;24*1,1,IF(VLOOKUP($A76,'Outbreak dataset'!$A:$F,6)="",1,0))</f>
        <v>1</v>
      </c>
      <c r="C76" s="12">
        <f>IF(VLOOKUP($A76,'Outbreak dataset'!$A:$F,6)&gt;24*2,1,IF(VLOOKUP($A76,'Outbreak dataset'!$A:$F,6)="",1,0))</f>
        <v>1</v>
      </c>
      <c r="D76" s="12">
        <f>IF(VLOOKUP($A76,'Outbreak dataset'!$A:$F,6)&gt;24*3,1,IF(VLOOKUP($A76,'Outbreak dataset'!$A:$F,6)="",1,0))</f>
        <v>1</v>
      </c>
      <c r="E76" s="12">
        <f>IF(VLOOKUP($A76,'Outbreak dataset'!$A:$F,6)&gt;24*4,1,IF(VLOOKUP($A76,'Outbreak dataset'!$A:$F,6)="",1,0))</f>
        <v>1</v>
      </c>
      <c r="F76" s="12">
        <f>IF(VLOOKUP($A76,'Outbreak dataset'!$A:$F,6)&gt;24*5,1,IF(VLOOKUP($A76,'Outbreak dataset'!$A:$F,6)="",1,0))</f>
        <v>1</v>
      </c>
      <c r="G76" s="12">
        <f>IF(VLOOKUP($A76,'Outbreak dataset'!$A:$L,12)&gt;24*(1-1), IF(VLOOKUP($A76,'Outbreak dataset'!$A:$L,6)&lt;24*(1),1,0),  IF(VLOOKUP($A76,'Outbreak dataset'!$A:$L,6)="",0,0))</f>
        <v>0</v>
      </c>
      <c r="H76" s="12">
        <f>IF(VLOOKUP($A76,'Outbreak dataset'!$A:$L,12)&gt;24*(2-1), IF(VLOOKUP($A76,'Outbreak dataset'!$A:$L,6)&lt;24*(2),1,0),  IF(VLOOKUP($A76,'Outbreak dataset'!$A:$L,6)="",0,0))</f>
        <v>0</v>
      </c>
      <c r="I76" s="12">
        <f>IF(VLOOKUP($A76,'Outbreak dataset'!$A:$L,12)&gt;24*(3-1), IF(VLOOKUP($A76,'Outbreak dataset'!$A:$L,6)&lt;24*(3),1,0),  IF(VLOOKUP($A76,'Outbreak dataset'!$A:$L,6)="",0,0))</f>
        <v>0</v>
      </c>
      <c r="J76" s="12">
        <f>IF(VLOOKUP($A76,'Outbreak dataset'!$A:$L,12)&gt;24*(4-1), IF(VLOOKUP($A76,'Outbreak dataset'!$A:$L,6)&lt;24*(4),1,0),  IF(VLOOKUP($A76,'Outbreak dataset'!$A:$L,6)="",0,0))</f>
        <v>0</v>
      </c>
      <c r="K76" s="12">
        <f>IF(VLOOKUP($A76,'Outbreak dataset'!$A:$L,12)&gt;24*(5-1), IF(VLOOKUP($A76,'Outbreak dataset'!$A:$L,6)&lt;24*(5),1,0),  IF(VLOOKUP($A76,'Outbreak dataset'!$A:$L,6)="",0,0))</f>
        <v>0</v>
      </c>
      <c r="L76" s="59">
        <f>IF(VLOOKUP($A76,'Outbreak dataset'!$A:$L,12)&lt;24*(1-1), IF(VLOOKUP($A76,'Outbreak dataset'!$A:$L,6)="",0,1),0)</f>
        <v>0</v>
      </c>
      <c r="M76" s="59">
        <f>IF(VLOOKUP($A76,'Outbreak dataset'!$A:$L,12)&lt;24*(2-1), IF(VLOOKUP($A76,'Outbreak dataset'!$A:$L,6)="",0,1),0)</f>
        <v>0</v>
      </c>
      <c r="N76" s="59">
        <f>IF(VLOOKUP($A76,'Outbreak dataset'!$A:$L,12)&lt;24*(3-1), IF(VLOOKUP($A76,'Outbreak dataset'!$A:$L,6)="",0,1),0)</f>
        <v>0</v>
      </c>
      <c r="O76" s="59">
        <f>IF(VLOOKUP($A76,'Outbreak dataset'!$A:$L,12)&lt;24*(4-1), IF(VLOOKUP($A76,'Outbreak dataset'!$A:$L,6)="",0,1),0)</f>
        <v>0</v>
      </c>
      <c r="P76" s="59">
        <f>IF(VLOOKUP($A76,'Outbreak dataset'!$A:$L,12)&lt;24*(5-1), IF(VLOOKUP($A76,'Outbreak dataset'!$A:$L,6)="",0,1),0)</f>
        <v>0</v>
      </c>
    </row>
    <row r="77" spans="1:16">
      <c r="A77" s="128">
        <f>IF(ISERROR(MATCH(A76+1,'Outbreak dataset'!A:A,0)),"",A76+1)</f>
        <v>75</v>
      </c>
      <c r="B77" s="12">
        <f>IF(VLOOKUP($A77,'Outbreak dataset'!$A:$F,6)&gt;24*1,1,IF(VLOOKUP($A77,'Outbreak dataset'!$A:$F,6)="",1,0))</f>
        <v>1</v>
      </c>
      <c r="C77" s="12">
        <f>IF(VLOOKUP($A77,'Outbreak dataset'!$A:$F,6)&gt;24*2,1,IF(VLOOKUP($A77,'Outbreak dataset'!$A:$F,6)="",1,0))</f>
        <v>1</v>
      </c>
      <c r="D77" s="12">
        <f>IF(VLOOKUP($A77,'Outbreak dataset'!$A:$F,6)&gt;24*3,1,IF(VLOOKUP($A77,'Outbreak dataset'!$A:$F,6)="",1,0))</f>
        <v>1</v>
      </c>
      <c r="E77" s="12">
        <f>IF(VLOOKUP($A77,'Outbreak dataset'!$A:$F,6)&gt;24*4,1,IF(VLOOKUP($A77,'Outbreak dataset'!$A:$F,6)="",1,0))</f>
        <v>1</v>
      </c>
      <c r="F77" s="12">
        <f>IF(VLOOKUP($A77,'Outbreak dataset'!$A:$F,6)&gt;24*5,1,IF(VLOOKUP($A77,'Outbreak dataset'!$A:$F,6)="",1,0))</f>
        <v>1</v>
      </c>
      <c r="G77" s="12">
        <f>IF(VLOOKUP($A77,'Outbreak dataset'!$A:$L,12)&gt;24*(1-1), IF(VLOOKUP($A77,'Outbreak dataset'!$A:$L,6)&lt;24*(1),1,0),  IF(VLOOKUP($A77,'Outbreak dataset'!$A:$L,6)="",0,0))</f>
        <v>0</v>
      </c>
      <c r="H77" s="12">
        <f>IF(VLOOKUP($A77,'Outbreak dataset'!$A:$L,12)&gt;24*(2-1), IF(VLOOKUP($A77,'Outbreak dataset'!$A:$L,6)&lt;24*(2),1,0),  IF(VLOOKUP($A77,'Outbreak dataset'!$A:$L,6)="",0,0))</f>
        <v>0</v>
      </c>
      <c r="I77" s="12">
        <f>IF(VLOOKUP($A77,'Outbreak dataset'!$A:$L,12)&gt;24*(3-1), IF(VLOOKUP($A77,'Outbreak dataset'!$A:$L,6)&lt;24*(3),1,0),  IF(VLOOKUP($A77,'Outbreak dataset'!$A:$L,6)="",0,0))</f>
        <v>0</v>
      </c>
      <c r="J77" s="12">
        <f>IF(VLOOKUP($A77,'Outbreak dataset'!$A:$L,12)&gt;24*(4-1), IF(VLOOKUP($A77,'Outbreak dataset'!$A:$L,6)&lt;24*(4),1,0),  IF(VLOOKUP($A77,'Outbreak dataset'!$A:$L,6)="",0,0))</f>
        <v>0</v>
      </c>
      <c r="K77" s="12">
        <f>IF(VLOOKUP($A77,'Outbreak dataset'!$A:$L,12)&gt;24*(5-1), IF(VLOOKUP($A77,'Outbreak dataset'!$A:$L,6)&lt;24*(5),1,0),  IF(VLOOKUP($A77,'Outbreak dataset'!$A:$L,6)="",0,0))</f>
        <v>0</v>
      </c>
      <c r="L77" s="59">
        <f>IF(VLOOKUP($A77,'Outbreak dataset'!$A:$L,12)&lt;24*(1-1), IF(VLOOKUP($A77,'Outbreak dataset'!$A:$L,6)="",0,1),0)</f>
        <v>0</v>
      </c>
      <c r="M77" s="59">
        <f>IF(VLOOKUP($A77,'Outbreak dataset'!$A:$L,12)&lt;24*(2-1), IF(VLOOKUP($A77,'Outbreak dataset'!$A:$L,6)="",0,1),0)</f>
        <v>0</v>
      </c>
      <c r="N77" s="59">
        <f>IF(VLOOKUP($A77,'Outbreak dataset'!$A:$L,12)&lt;24*(3-1), IF(VLOOKUP($A77,'Outbreak dataset'!$A:$L,6)="",0,1),0)</f>
        <v>0</v>
      </c>
      <c r="O77" s="59">
        <f>IF(VLOOKUP($A77,'Outbreak dataset'!$A:$L,12)&lt;24*(4-1), IF(VLOOKUP($A77,'Outbreak dataset'!$A:$L,6)="",0,1),0)</f>
        <v>0</v>
      </c>
      <c r="P77" s="59">
        <f>IF(VLOOKUP($A77,'Outbreak dataset'!$A:$L,12)&lt;24*(5-1), IF(VLOOKUP($A77,'Outbreak dataset'!$A:$L,6)="",0,1),0)</f>
        <v>0</v>
      </c>
    </row>
    <row r="78" spans="1:16">
      <c r="A78" s="128">
        <f>IF(ISERROR(MATCH(A77+1,'Outbreak dataset'!A:A,0)),"",A77+1)</f>
        <v>76</v>
      </c>
      <c r="B78" s="12">
        <f>IF(VLOOKUP($A78,'Outbreak dataset'!$A:$F,6)&gt;24*1,1,IF(VLOOKUP($A78,'Outbreak dataset'!$A:$F,6)="",1,0))</f>
        <v>1</v>
      </c>
      <c r="C78" s="12">
        <f>IF(VLOOKUP($A78,'Outbreak dataset'!$A:$F,6)&gt;24*2,1,IF(VLOOKUP($A78,'Outbreak dataset'!$A:$F,6)="",1,0))</f>
        <v>1</v>
      </c>
      <c r="D78" s="12">
        <f>IF(VLOOKUP($A78,'Outbreak dataset'!$A:$F,6)&gt;24*3,1,IF(VLOOKUP($A78,'Outbreak dataset'!$A:$F,6)="",1,0))</f>
        <v>1</v>
      </c>
      <c r="E78" s="12">
        <f>IF(VLOOKUP($A78,'Outbreak dataset'!$A:$F,6)&gt;24*4,1,IF(VLOOKUP($A78,'Outbreak dataset'!$A:$F,6)="",1,0))</f>
        <v>1</v>
      </c>
      <c r="F78" s="12">
        <f>IF(VLOOKUP($A78,'Outbreak dataset'!$A:$F,6)&gt;24*5,1,IF(VLOOKUP($A78,'Outbreak dataset'!$A:$F,6)="",1,0))</f>
        <v>1</v>
      </c>
      <c r="G78" s="12">
        <f>IF(VLOOKUP($A78,'Outbreak dataset'!$A:$L,12)&gt;24*(1-1), IF(VLOOKUP($A78,'Outbreak dataset'!$A:$L,6)&lt;24*(1),1,0),  IF(VLOOKUP($A78,'Outbreak dataset'!$A:$L,6)="",0,0))</f>
        <v>0</v>
      </c>
      <c r="H78" s="12">
        <f>IF(VLOOKUP($A78,'Outbreak dataset'!$A:$L,12)&gt;24*(2-1), IF(VLOOKUP($A78,'Outbreak dataset'!$A:$L,6)&lt;24*(2),1,0),  IF(VLOOKUP($A78,'Outbreak dataset'!$A:$L,6)="",0,0))</f>
        <v>0</v>
      </c>
      <c r="I78" s="12">
        <f>IF(VLOOKUP($A78,'Outbreak dataset'!$A:$L,12)&gt;24*(3-1), IF(VLOOKUP($A78,'Outbreak dataset'!$A:$L,6)&lt;24*(3),1,0),  IF(VLOOKUP($A78,'Outbreak dataset'!$A:$L,6)="",0,0))</f>
        <v>0</v>
      </c>
      <c r="J78" s="12">
        <f>IF(VLOOKUP($A78,'Outbreak dataset'!$A:$L,12)&gt;24*(4-1), IF(VLOOKUP($A78,'Outbreak dataset'!$A:$L,6)&lt;24*(4),1,0),  IF(VLOOKUP($A78,'Outbreak dataset'!$A:$L,6)="",0,0))</f>
        <v>0</v>
      </c>
      <c r="K78" s="12">
        <f>IF(VLOOKUP($A78,'Outbreak dataset'!$A:$L,12)&gt;24*(5-1), IF(VLOOKUP($A78,'Outbreak dataset'!$A:$L,6)&lt;24*(5),1,0),  IF(VLOOKUP($A78,'Outbreak dataset'!$A:$L,6)="",0,0))</f>
        <v>0</v>
      </c>
      <c r="L78" s="59">
        <f>IF(VLOOKUP($A78,'Outbreak dataset'!$A:$L,12)&lt;24*(1-1), IF(VLOOKUP($A78,'Outbreak dataset'!$A:$L,6)="",0,1),0)</f>
        <v>0</v>
      </c>
      <c r="M78" s="59">
        <f>IF(VLOOKUP($A78,'Outbreak dataset'!$A:$L,12)&lt;24*(2-1), IF(VLOOKUP($A78,'Outbreak dataset'!$A:$L,6)="",0,1),0)</f>
        <v>0</v>
      </c>
      <c r="N78" s="59">
        <f>IF(VLOOKUP($A78,'Outbreak dataset'!$A:$L,12)&lt;24*(3-1), IF(VLOOKUP($A78,'Outbreak dataset'!$A:$L,6)="",0,1),0)</f>
        <v>0</v>
      </c>
      <c r="O78" s="59">
        <f>IF(VLOOKUP($A78,'Outbreak dataset'!$A:$L,12)&lt;24*(4-1), IF(VLOOKUP($A78,'Outbreak dataset'!$A:$L,6)="",0,1),0)</f>
        <v>0</v>
      </c>
      <c r="P78" s="59">
        <f>IF(VLOOKUP($A78,'Outbreak dataset'!$A:$L,12)&lt;24*(5-1), IF(VLOOKUP($A78,'Outbreak dataset'!$A:$L,6)="",0,1),0)</f>
        <v>0</v>
      </c>
    </row>
    <row r="79" spans="1:16">
      <c r="A79" s="8"/>
      <c r="L79" s="59"/>
      <c r="M79" s="59"/>
      <c r="N79" s="59"/>
      <c r="O79" s="59"/>
      <c r="P79" s="59"/>
    </row>
    <row r="80" spans="1:16">
      <c r="A80" s="8"/>
      <c r="L80" s="59"/>
      <c r="M80" s="59"/>
      <c r="N80" s="59"/>
      <c r="O80" s="59"/>
      <c r="P80" s="59"/>
    </row>
    <row r="81" spans="1:17" s="16" customFormat="1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59"/>
      <c r="M81" s="59"/>
      <c r="N81" s="59"/>
      <c r="O81" s="59"/>
      <c r="P81" s="59"/>
      <c r="Q81" s="13"/>
    </row>
    <row r="82" spans="1:17">
      <c r="A82" s="8"/>
      <c r="L82" s="59"/>
      <c r="M82" s="59"/>
      <c r="N82" s="59"/>
      <c r="O82" s="59"/>
      <c r="P82" s="59"/>
    </row>
    <row r="83" spans="1:17">
      <c r="A83" s="8"/>
      <c r="L83" s="59"/>
      <c r="M83" s="59"/>
      <c r="N83" s="59"/>
      <c r="O83" s="59"/>
      <c r="P83" s="59"/>
    </row>
    <row r="84" spans="1:17">
      <c r="A84" s="8"/>
      <c r="L84" s="59"/>
      <c r="M84" s="59"/>
      <c r="N84" s="59"/>
      <c r="O84" s="59"/>
      <c r="P84" s="59"/>
    </row>
    <row r="85" spans="1:17">
      <c r="A85" s="8"/>
      <c r="L85" s="59"/>
      <c r="M85" s="59"/>
      <c r="N85" s="59"/>
      <c r="O85" s="59"/>
      <c r="P85" s="59"/>
    </row>
    <row r="86" spans="1:17">
      <c r="A86" s="8"/>
      <c r="L86" s="59"/>
      <c r="M86" s="59"/>
      <c r="N86" s="59"/>
      <c r="O86" s="59"/>
      <c r="P86" s="59"/>
    </row>
    <row r="87" spans="1:17">
      <c r="A87" s="60"/>
      <c r="L87" s="59"/>
    </row>
    <row r="88" spans="1:17">
      <c r="A88" s="60"/>
      <c r="L88" s="59"/>
    </row>
    <row r="89" spans="1:17">
      <c r="A89" s="60"/>
      <c r="L89" s="59"/>
    </row>
    <row r="90" spans="1:17">
      <c r="A90" s="60"/>
      <c r="L90" s="59"/>
    </row>
    <row r="91" spans="1:17">
      <c r="A91" s="60"/>
      <c r="L91" s="59"/>
    </row>
    <row r="92" spans="1:17">
      <c r="A92" s="60"/>
      <c r="L92" s="59"/>
    </row>
    <row r="93" spans="1:17">
      <c r="A93" s="60"/>
      <c r="L93" s="59"/>
    </row>
    <row r="94" spans="1:17">
      <c r="L94" s="59"/>
    </row>
    <row r="95" spans="1:17">
      <c r="L95" s="59"/>
    </row>
    <row r="96" spans="1:17">
      <c r="L96" s="59"/>
    </row>
    <row r="97" spans="12:12">
      <c r="L97" s="59"/>
    </row>
    <row r="98" spans="12:12">
      <c r="L98" s="59"/>
    </row>
    <row r="99" spans="12:12">
      <c r="L99" s="59"/>
    </row>
    <row r="100" spans="12:12">
      <c r="L100" s="59"/>
    </row>
    <row r="101" spans="12:12">
      <c r="L101" s="59"/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B6" sqref="B6"/>
    </sheetView>
  </sheetViews>
  <sheetFormatPr defaultColWidth="8.875" defaultRowHeight="15.75"/>
  <cols>
    <col min="1" max="2" width="15.625" customWidth="1"/>
    <col min="3" max="3" width="15.875" customWidth="1"/>
    <col min="4" max="5" width="15.625" customWidth="1"/>
    <col min="6" max="6" width="7" customWidth="1"/>
    <col min="7" max="7" width="29.125" customWidth="1"/>
    <col min="10" max="11" width="8.875" customWidth="1"/>
  </cols>
  <sheetData>
    <row r="1" spans="1:11" ht="18.75">
      <c r="A1" s="22" t="s">
        <v>49</v>
      </c>
      <c r="B1" s="22"/>
    </row>
    <row r="2" spans="1:11">
      <c r="A2" s="27" t="s">
        <v>50</v>
      </c>
      <c r="B2" s="27" t="s">
        <v>51</v>
      </c>
      <c r="C2" s="27"/>
      <c r="D2" s="28"/>
      <c r="E2" s="27"/>
      <c r="F2" s="27"/>
      <c r="K2" s="17"/>
    </row>
    <row r="3" spans="1:11">
      <c r="A3" s="31">
        <f t="array" ref="A3">IF(ISERROR(INDEX('Outbreak dataset'!A:B,SMALL(IF('Outbreak dataset'!A:B="Seed",ROW('Outbreak dataset'!A:B)),ROW(1:1)),1)),"",INDEX('Outbreak dataset'!A:B,SMALL(IF('Outbreak dataset'!A:B="Seed",ROW('Outbreak dataset'!A:B)),ROW(1:1)),1))</f>
        <v>1</v>
      </c>
      <c r="B3" s="32">
        <f>INDEX('Outbreak dataset'!A:N,MATCH(A3,'Outbreak dataset'!A:A,0),14)</f>
        <v>1</v>
      </c>
      <c r="C3" s="28"/>
    </row>
    <row r="4" spans="1:11">
      <c r="A4" s="31">
        <f t="array" ref="A4">IF(ISERROR(INDEX('Outbreak dataset'!A:B,SMALL(IF('Outbreak dataset'!A:B="Seed",ROW('Outbreak dataset'!A:B)),ROW(2:2)),1)),"",INDEX('Outbreak dataset'!A:B,SMALL(IF('Outbreak dataset'!A:B="Seed",ROW('Outbreak dataset'!A:B)),ROW(2:2)),1))</f>
        <v>2</v>
      </c>
      <c r="B4" s="32">
        <f>INDEX('Outbreak dataset'!A:N,MATCH(A4,'Outbreak dataset'!A:A,0),14)</f>
        <v>2</v>
      </c>
      <c r="C4" s="28"/>
    </row>
    <row r="5" spans="1:11">
      <c r="A5" s="31">
        <f t="array" ref="A5">IF(ISERROR(INDEX('Outbreak dataset'!A:B,SMALL(IF('Outbreak dataset'!A:B="Seed",ROW('Outbreak dataset'!A:B)),ROW(3:3)),1)),"",INDEX('Outbreak dataset'!A:B,SMALL(IF('Outbreak dataset'!A:B="Seed",ROW('Outbreak dataset'!A:B)),ROW(3:3)),1))</f>
        <v>3</v>
      </c>
      <c r="B5" s="32">
        <f>INDEX('Outbreak dataset'!A:N,MATCH(A5,'Outbreak dataset'!A:A,0),14)</f>
        <v>1</v>
      </c>
      <c r="C5" s="28"/>
    </row>
    <row r="6" spans="1:11">
      <c r="A6" s="18" t="s">
        <v>52</v>
      </c>
      <c r="B6" s="23">
        <f>AVERAGE(B3:B5)</f>
        <v>1.3333333333333333</v>
      </c>
    </row>
    <row r="7" spans="1:11">
      <c r="A7" s="6"/>
      <c r="B7" s="6"/>
      <c r="C7" s="28"/>
      <c r="D7" s="28"/>
    </row>
    <row r="8" spans="1:11">
      <c r="A8" s="7"/>
      <c r="B8" s="7"/>
      <c r="C8" s="28"/>
      <c r="D8" s="28"/>
    </row>
    <row r="9" spans="1:11">
      <c r="A9" s="29"/>
      <c r="B9" s="29"/>
      <c r="C9" s="28"/>
      <c r="D9" s="28"/>
    </row>
    <row r="10" spans="1:11">
      <c r="A10" s="22" t="s">
        <v>53</v>
      </c>
      <c r="B10" s="27"/>
      <c r="C10" s="28"/>
      <c r="D10" s="28"/>
    </row>
    <row r="11" spans="1:11">
      <c r="A11" s="48" t="s">
        <v>17</v>
      </c>
      <c r="B11" s="48" t="s">
        <v>43</v>
      </c>
      <c r="C11" s="48" t="s">
        <v>44</v>
      </c>
      <c r="D11" s="48" t="s">
        <v>45</v>
      </c>
      <c r="E11" s="48" t="s">
        <v>46</v>
      </c>
      <c r="G11" s="17" t="s">
        <v>54</v>
      </c>
      <c r="H11" s="17">
        <v>2</v>
      </c>
      <c r="I11" s="17">
        <v>3</v>
      </c>
      <c r="J11" s="17">
        <v>4</v>
      </c>
      <c r="K11" s="17">
        <v>5</v>
      </c>
    </row>
    <row r="12" spans="1:11">
      <c r="A12" s="49">
        <v>1</v>
      </c>
      <c r="B12" s="49" t="str">
        <f>IF(VLOOKUP($A12,'Outbreak dataset'!$A:$Q,6)&gt;24*(2-1),IF(VLOOKUP($A12,'Outbreak dataset'!$A:$Q,6)&lt;24*(2),VLOOKUP($A12,'Outbreak dataset'!$A:$Q,14),"NA"),"NA")</f>
        <v>NA</v>
      </c>
      <c r="C12" s="49" t="str">
        <f>IF(VLOOKUP($A12,'Outbreak dataset'!$A:$Q,6)&gt;24*(3-1),IF(VLOOKUP($A12,'Outbreak dataset'!$A:$Q,6)&lt;24*(3),VLOOKUP($A12,'Outbreak dataset'!$A:$Q,14),"NA"),"NA")</f>
        <v>NA</v>
      </c>
      <c r="D12" s="49" t="str">
        <f>IF(VLOOKUP($A12,'Outbreak dataset'!$A:$Q,6)&gt;24*(4-1),IF(VLOOKUP($A12,'Outbreak dataset'!$A:$Q,6)&lt;24*(4),VLOOKUP($A12,'Outbreak dataset'!$A:$Q,14),"NA"),"NA")</f>
        <v>NA</v>
      </c>
      <c r="E12" s="49" t="str">
        <f>IF(VLOOKUP($A12,'Outbreak dataset'!$A:$Q,6)&gt;24*(5-1),IF(VLOOKUP($A12,'Outbreak dataset'!$A:$Q,6)&lt;24*(5),VLOOKUP($A12,'Outbreak dataset'!$A:$Q,14),"NA"),"NA")</f>
        <v>NA</v>
      </c>
      <c r="G12" s="17" t="s">
        <v>55</v>
      </c>
      <c r="H12">
        <f>COUNT(B12:B95)</f>
        <v>2</v>
      </c>
      <c r="I12">
        <f t="shared" ref="I12:K12" si="0">COUNT(C12:C95)</f>
        <v>4</v>
      </c>
      <c r="J12">
        <f t="shared" si="0"/>
        <v>26</v>
      </c>
      <c r="K12">
        <f t="shared" si="0"/>
        <v>7</v>
      </c>
    </row>
    <row r="13" spans="1:11">
      <c r="A13" s="49">
        <f>IF(ISERROR(MATCH(A12+1,'Outbreak dataset'!A:A,0)),"",A12+1)</f>
        <v>2</v>
      </c>
      <c r="B13" s="49" t="str">
        <f>IF(VLOOKUP($A13,'Outbreak dataset'!$A:$Q,6)&gt;24*(2-1),IF(VLOOKUP($A13,'Outbreak dataset'!$A:$Q,6)&lt;24*(2),VLOOKUP($A13,'Outbreak dataset'!$A:$Q,14),"NA"),"NA")</f>
        <v>NA</v>
      </c>
      <c r="C13" s="49" t="str">
        <f>IF(VLOOKUP($A13,'Outbreak dataset'!$A:$Q,6)&gt;24*(3-1),IF(VLOOKUP($A13,'Outbreak dataset'!$A:$Q,6)&lt;24*(3),VLOOKUP($A13,'Outbreak dataset'!$A:$Q,14),"NA"),"NA")</f>
        <v>NA</v>
      </c>
      <c r="D13" s="49" t="str">
        <f>IF(VLOOKUP($A13,'Outbreak dataset'!$A:$Q,6)&gt;24*(4-1),IF(VLOOKUP($A13,'Outbreak dataset'!$A:$Q,6)&lt;24*(4),VLOOKUP($A13,'Outbreak dataset'!$A:$Q,14),"NA"),"NA")</f>
        <v>NA</v>
      </c>
      <c r="E13" s="49" t="str">
        <f>IF(VLOOKUP($A13,'Outbreak dataset'!$A:$Q,6)&gt;24*(5-1),IF(VLOOKUP($A13,'Outbreak dataset'!$A:$Q,6)&lt;24*(5),VLOOKUP($A13,'Outbreak dataset'!$A:$Q,14),"NA"),"NA")</f>
        <v>NA</v>
      </c>
      <c r="G13" s="17" t="s">
        <v>56</v>
      </c>
      <c r="H13">
        <f>SUM(B12:B95)</f>
        <v>3</v>
      </c>
      <c r="I13">
        <f t="shared" ref="I13:K13" si="1">SUM(C12:C95)</f>
        <v>1</v>
      </c>
      <c r="J13">
        <f t="shared" si="1"/>
        <v>19</v>
      </c>
      <c r="K13">
        <f t="shared" si="1"/>
        <v>2</v>
      </c>
    </row>
    <row r="14" spans="1:11">
      <c r="A14" s="49">
        <f>IF(ISERROR(MATCH(A13+1,'Outbreak dataset'!A:A,0)),"",A13+1)</f>
        <v>3</v>
      </c>
      <c r="B14" s="49" t="str">
        <f>IF(VLOOKUP($A14,'Outbreak dataset'!$A:$Q,6)&gt;24*(2-1),IF(VLOOKUP($A14,'Outbreak dataset'!$A:$Q,6)&lt;24*(2),VLOOKUP($A14,'Outbreak dataset'!$A:$Q,14),"NA"),"NA")</f>
        <v>NA</v>
      </c>
      <c r="C14" s="49" t="str">
        <f>IF(VLOOKUP($A14,'Outbreak dataset'!$A:$Q,6)&gt;24*(3-1),IF(VLOOKUP($A14,'Outbreak dataset'!$A:$Q,6)&lt;24*(3),VLOOKUP($A14,'Outbreak dataset'!$A:$Q,14),"NA"),"NA")</f>
        <v>NA</v>
      </c>
      <c r="D14" s="49" t="str">
        <f>IF(VLOOKUP($A14,'Outbreak dataset'!$A:$Q,6)&gt;24*(4-1),IF(VLOOKUP($A14,'Outbreak dataset'!$A:$Q,6)&lt;24*(4),VLOOKUP($A14,'Outbreak dataset'!$A:$Q,14),"NA"),"NA")</f>
        <v>NA</v>
      </c>
      <c r="E14" s="49" t="str">
        <f>IF(VLOOKUP($A14,'Outbreak dataset'!$A:$Q,6)&gt;24*(5-1),IF(VLOOKUP($A14,'Outbreak dataset'!$A:$Q,6)&lt;24*(5),VLOOKUP($A14,'Outbreak dataset'!$A:$Q,14),"NA"),"NA")</f>
        <v>NA</v>
      </c>
      <c r="G14" s="17" t="s">
        <v>57</v>
      </c>
      <c r="H14" s="19">
        <f>H13/H12</f>
        <v>1.5</v>
      </c>
      <c r="I14" s="19">
        <f t="shared" ref="I14:K14" si="2">I13/I12</f>
        <v>0.25</v>
      </c>
      <c r="J14" s="19">
        <f t="shared" si="2"/>
        <v>0.73076923076923073</v>
      </c>
      <c r="K14" s="19">
        <f t="shared" si="2"/>
        <v>0.2857142857142857</v>
      </c>
    </row>
    <row r="15" spans="1:11">
      <c r="A15" s="49">
        <f>IF(ISERROR(MATCH(A14+1,'Outbreak dataset'!A:A,0)),"",A14+1)</f>
        <v>4</v>
      </c>
      <c r="B15" s="49" t="str">
        <f>IF(VLOOKUP($A15,'Outbreak dataset'!$A:$Q,6)&gt;24*(2-1),IF(VLOOKUP($A15,'Outbreak dataset'!$A:$Q,6)&lt;24*(2),VLOOKUP($A15,'Outbreak dataset'!$A:$Q,14),"NA"),"NA")</f>
        <v>NA</v>
      </c>
      <c r="C15" s="49" t="str">
        <f>IF(VLOOKUP($A15,'Outbreak dataset'!$A:$Q,6)&gt;24*(3-1),IF(VLOOKUP($A15,'Outbreak dataset'!$A:$Q,6)&lt;24*(3),VLOOKUP($A15,'Outbreak dataset'!$A:$Q,14),"NA"),"NA")</f>
        <v>NA</v>
      </c>
      <c r="D15" s="49" t="str">
        <f>IF(VLOOKUP($A15,'Outbreak dataset'!$A:$Q,6)&gt;24*(4-1),IF(VLOOKUP($A15,'Outbreak dataset'!$A:$Q,6)&lt;24*(4),VLOOKUP($A15,'Outbreak dataset'!$A:$Q,14),"NA"),"NA")</f>
        <v>NA</v>
      </c>
      <c r="E15" s="49" t="str">
        <f>IF(VLOOKUP($A15,'Outbreak dataset'!$A:$Q,6)&gt;24*(5-1),IF(VLOOKUP($A15,'Outbreak dataset'!$A:$Q,6)&lt;24*(5),VLOOKUP($A15,'Outbreak dataset'!$A:$Q,14),"NA"),"NA")</f>
        <v>NA</v>
      </c>
    </row>
    <row r="16" spans="1:11">
      <c r="A16" s="49">
        <f>IF(ISERROR(MATCH(A15+1,'Outbreak dataset'!A:A,0)),"",A15+1)</f>
        <v>5</v>
      </c>
      <c r="B16" s="49">
        <f>IF(VLOOKUP($A16,'Outbreak dataset'!$A:$Q,6)&gt;24*(2-1),IF(VLOOKUP($A16,'Outbreak dataset'!$A:$Q,6)&lt;24*(2),VLOOKUP($A16,'Outbreak dataset'!$A:$Q,14),"NA"),"NA")</f>
        <v>0</v>
      </c>
      <c r="C16" s="49" t="str">
        <f>IF(VLOOKUP($A16,'Outbreak dataset'!$A:$Q,6)&gt;24*(3-1),IF(VLOOKUP($A16,'Outbreak dataset'!$A:$Q,6)&lt;24*(3),VLOOKUP($A16,'Outbreak dataset'!$A:$Q,14),"NA"),"NA")</f>
        <v>NA</v>
      </c>
      <c r="D16" s="49" t="str">
        <f>IF(VLOOKUP($A16,'Outbreak dataset'!$A:$Q,6)&gt;24*(4-1),IF(VLOOKUP($A16,'Outbreak dataset'!$A:$Q,6)&lt;24*(4),VLOOKUP($A16,'Outbreak dataset'!$A:$Q,14),"NA"),"NA")</f>
        <v>NA</v>
      </c>
      <c r="E16" s="49" t="str">
        <f>IF(VLOOKUP($A16,'Outbreak dataset'!$A:$Q,6)&gt;24*(5-1),IF(VLOOKUP($A16,'Outbreak dataset'!$A:$Q,6)&lt;24*(5),VLOOKUP($A16,'Outbreak dataset'!$A:$Q,14),"NA"),"NA")</f>
        <v>NA</v>
      </c>
    </row>
    <row r="17" spans="1:5">
      <c r="A17" s="49">
        <f>IF(ISERROR(MATCH(A16+1,'Outbreak dataset'!A:A,0)),"",A16+1)</f>
        <v>6</v>
      </c>
      <c r="B17" s="49">
        <f>IF(VLOOKUP($A17,'Outbreak dataset'!$A:$Q,6)&gt;24*(2-1),IF(VLOOKUP($A17,'Outbreak dataset'!$A:$Q,6)&lt;24*(2),VLOOKUP($A17,'Outbreak dataset'!$A:$Q,14),"NA"),"NA")</f>
        <v>3</v>
      </c>
      <c r="C17" s="49" t="str">
        <f>IF(VLOOKUP($A17,'Outbreak dataset'!$A:$Q,6)&gt;24*(3-1),IF(VLOOKUP($A17,'Outbreak dataset'!$A:$Q,6)&lt;24*(3),VLOOKUP($A17,'Outbreak dataset'!$A:$Q,14),"NA"),"NA")</f>
        <v>NA</v>
      </c>
      <c r="D17" s="49" t="str">
        <f>IF(VLOOKUP($A17,'Outbreak dataset'!$A:$Q,6)&gt;24*(4-1),IF(VLOOKUP($A17,'Outbreak dataset'!$A:$Q,6)&lt;24*(4),VLOOKUP($A17,'Outbreak dataset'!$A:$Q,14),"NA"),"NA")</f>
        <v>NA</v>
      </c>
      <c r="E17" s="49" t="str">
        <f>IF(VLOOKUP($A17,'Outbreak dataset'!$A:$Q,6)&gt;24*(5-1),IF(VLOOKUP($A17,'Outbreak dataset'!$A:$Q,6)&lt;24*(5),VLOOKUP($A17,'Outbreak dataset'!$A:$Q,14),"NA"),"NA")</f>
        <v>NA</v>
      </c>
    </row>
    <row r="18" spans="1:5">
      <c r="A18" s="49">
        <f>IF(ISERROR(MATCH(A17+1,'Outbreak dataset'!A:A,0)),"",A17+1)</f>
        <v>7</v>
      </c>
      <c r="B18" s="49" t="str">
        <f>IF(VLOOKUP($A18,'Outbreak dataset'!$A:$Q,6)&gt;24*(2-1),IF(VLOOKUP($A18,'Outbreak dataset'!$A:$Q,6)&lt;24*(2),VLOOKUP($A18,'Outbreak dataset'!$A:$Q,14),"NA"),"NA")</f>
        <v>NA</v>
      </c>
      <c r="C18" s="49">
        <f>IF(VLOOKUP($A18,'Outbreak dataset'!$A:$Q,6)&gt;24*(3-1),IF(VLOOKUP($A18,'Outbreak dataset'!$A:$Q,6)&lt;24*(3),VLOOKUP($A18,'Outbreak dataset'!$A:$Q,14),"NA"),"NA")</f>
        <v>0</v>
      </c>
      <c r="D18" s="49" t="str">
        <f>IF(VLOOKUP($A18,'Outbreak dataset'!$A:$Q,6)&gt;24*(4-1),IF(VLOOKUP($A18,'Outbreak dataset'!$A:$Q,6)&lt;24*(4),VLOOKUP($A18,'Outbreak dataset'!$A:$Q,14),"NA"),"NA")</f>
        <v>NA</v>
      </c>
      <c r="E18" s="49" t="str">
        <f>IF(VLOOKUP($A18,'Outbreak dataset'!$A:$Q,6)&gt;24*(5-1),IF(VLOOKUP($A18,'Outbreak dataset'!$A:$Q,6)&lt;24*(5),VLOOKUP($A18,'Outbreak dataset'!$A:$Q,14),"NA"),"NA")</f>
        <v>NA</v>
      </c>
    </row>
    <row r="19" spans="1:5">
      <c r="A19" s="49">
        <f>IF(ISERROR(MATCH(A18+1,'Outbreak dataset'!A:A,0)),"",A18+1)</f>
        <v>8</v>
      </c>
      <c r="B19" s="49" t="str">
        <f>IF(VLOOKUP($A19,'Outbreak dataset'!$A:$Q,6)&gt;24*(2-1),IF(VLOOKUP($A19,'Outbreak dataset'!$A:$Q,6)&lt;24*(2),VLOOKUP($A19,'Outbreak dataset'!$A:$Q,14),"NA"),"NA")</f>
        <v>NA</v>
      </c>
      <c r="C19" s="49">
        <f>IF(VLOOKUP($A19,'Outbreak dataset'!$A:$Q,6)&gt;24*(3-1),IF(VLOOKUP($A19,'Outbreak dataset'!$A:$Q,6)&lt;24*(3),VLOOKUP($A19,'Outbreak dataset'!$A:$Q,14),"NA"),"NA")</f>
        <v>0</v>
      </c>
      <c r="D19" s="49" t="str">
        <f>IF(VLOOKUP($A19,'Outbreak dataset'!$A:$Q,6)&gt;24*(4-1),IF(VLOOKUP($A19,'Outbreak dataset'!$A:$Q,6)&lt;24*(4),VLOOKUP($A19,'Outbreak dataset'!$A:$Q,14),"NA"),"NA")</f>
        <v>NA</v>
      </c>
      <c r="E19" s="49" t="str">
        <f>IF(VLOOKUP($A19,'Outbreak dataset'!$A:$Q,6)&gt;24*(5-1),IF(VLOOKUP($A19,'Outbreak dataset'!$A:$Q,6)&lt;24*(5),VLOOKUP($A19,'Outbreak dataset'!$A:$Q,14),"NA"),"NA")</f>
        <v>NA</v>
      </c>
    </row>
    <row r="20" spans="1:5">
      <c r="A20" s="49">
        <f>IF(ISERROR(MATCH(A19+1,'Outbreak dataset'!A:A,0)),"",A19+1)</f>
        <v>9</v>
      </c>
      <c r="B20" s="49" t="str">
        <f>IF(VLOOKUP($A20,'Outbreak dataset'!$A:$Q,6)&gt;24*(2-1),IF(VLOOKUP($A20,'Outbreak dataset'!$A:$Q,6)&lt;24*(2),VLOOKUP($A20,'Outbreak dataset'!$A:$Q,14),"NA"),"NA")</f>
        <v>NA</v>
      </c>
      <c r="C20" s="49">
        <f>IF(VLOOKUP($A20,'Outbreak dataset'!$A:$Q,6)&gt;24*(3-1),IF(VLOOKUP($A20,'Outbreak dataset'!$A:$Q,6)&lt;24*(3),VLOOKUP($A20,'Outbreak dataset'!$A:$Q,14),"NA"),"NA")</f>
        <v>0</v>
      </c>
      <c r="D20" s="49" t="str">
        <f>IF(VLOOKUP($A20,'Outbreak dataset'!$A:$Q,6)&gt;24*(4-1),IF(VLOOKUP($A20,'Outbreak dataset'!$A:$Q,6)&lt;24*(4),VLOOKUP($A20,'Outbreak dataset'!$A:$Q,14),"NA"),"NA")</f>
        <v>NA</v>
      </c>
      <c r="E20" s="49" t="str">
        <f>IF(VLOOKUP($A20,'Outbreak dataset'!$A:$Q,6)&gt;24*(5-1),IF(VLOOKUP($A20,'Outbreak dataset'!$A:$Q,6)&lt;24*(5),VLOOKUP($A20,'Outbreak dataset'!$A:$Q,14),"NA"),"NA")</f>
        <v>NA</v>
      </c>
    </row>
    <row r="21" spans="1:5">
      <c r="A21" s="49">
        <f>IF(ISERROR(MATCH(A20+1,'Outbreak dataset'!A:A,0)),"",A20+1)</f>
        <v>10</v>
      </c>
      <c r="B21" s="49" t="str">
        <f>IF(VLOOKUP($A21,'Outbreak dataset'!$A:$Q,6)&gt;24*(2-1),IF(VLOOKUP($A21,'Outbreak dataset'!$A:$Q,6)&lt;24*(2),VLOOKUP($A21,'Outbreak dataset'!$A:$Q,14),"NA"),"NA")</f>
        <v>NA</v>
      </c>
      <c r="C21" s="49">
        <f>IF(VLOOKUP($A21,'Outbreak dataset'!$A:$Q,6)&gt;24*(3-1),IF(VLOOKUP($A21,'Outbreak dataset'!$A:$Q,6)&lt;24*(3),VLOOKUP($A21,'Outbreak dataset'!$A:$Q,14),"NA"),"NA")</f>
        <v>1</v>
      </c>
      <c r="D21" s="49" t="str">
        <f>IF(VLOOKUP($A21,'Outbreak dataset'!$A:$Q,6)&gt;24*(4-1),IF(VLOOKUP($A21,'Outbreak dataset'!$A:$Q,6)&lt;24*(4),VLOOKUP($A21,'Outbreak dataset'!$A:$Q,14),"NA"),"NA")</f>
        <v>NA</v>
      </c>
      <c r="E21" s="49" t="str">
        <f>IF(VLOOKUP($A21,'Outbreak dataset'!$A:$Q,6)&gt;24*(5-1),IF(VLOOKUP($A21,'Outbreak dataset'!$A:$Q,6)&lt;24*(5),VLOOKUP($A21,'Outbreak dataset'!$A:$Q,14),"NA"),"NA")</f>
        <v>NA</v>
      </c>
    </row>
    <row r="22" spans="1:5">
      <c r="A22" s="49">
        <f>IF(ISERROR(MATCH(A21+1,'Outbreak dataset'!A:A,0)),"",A21+1)</f>
        <v>11</v>
      </c>
      <c r="B22" s="49" t="str">
        <f>IF(VLOOKUP($A22,'Outbreak dataset'!$A:$Q,6)&gt;24*(2-1),IF(VLOOKUP($A22,'Outbreak dataset'!$A:$Q,6)&lt;24*(2),VLOOKUP($A22,'Outbreak dataset'!$A:$Q,14),"NA"),"NA")</f>
        <v>NA</v>
      </c>
      <c r="C22" s="49" t="str">
        <f>IF(VLOOKUP($A22,'Outbreak dataset'!$A:$Q,6)&gt;24*(3-1),IF(VLOOKUP($A22,'Outbreak dataset'!$A:$Q,6)&lt;24*(3),VLOOKUP($A22,'Outbreak dataset'!$A:$Q,14),"NA"),"NA")</f>
        <v>NA</v>
      </c>
      <c r="D22" s="49">
        <f>IF(VLOOKUP($A22,'Outbreak dataset'!$A:$Q,6)&gt;24*(4-1),IF(VLOOKUP($A22,'Outbreak dataset'!$A:$Q,6)&lt;24*(4),VLOOKUP($A22,'Outbreak dataset'!$A:$Q,14),"NA"),"NA")</f>
        <v>3</v>
      </c>
      <c r="E22" s="49" t="str">
        <f>IF(VLOOKUP($A22,'Outbreak dataset'!$A:$Q,6)&gt;24*(5-1),IF(VLOOKUP($A22,'Outbreak dataset'!$A:$Q,6)&lt;24*(5),VLOOKUP($A22,'Outbreak dataset'!$A:$Q,14),"NA"),"NA")</f>
        <v>NA</v>
      </c>
    </row>
    <row r="23" spans="1:5">
      <c r="A23" s="49">
        <f>IF(ISERROR(MATCH(A22+1,'Outbreak dataset'!A:A,0)),"",A22+1)</f>
        <v>12</v>
      </c>
      <c r="B23" s="49" t="str">
        <f>IF(VLOOKUP($A23,'Outbreak dataset'!$A:$Q,6)&gt;24*(2-1),IF(VLOOKUP($A23,'Outbreak dataset'!$A:$Q,6)&lt;24*(2),VLOOKUP($A23,'Outbreak dataset'!$A:$Q,14),"NA"),"NA")</f>
        <v>NA</v>
      </c>
      <c r="C23" s="49" t="str">
        <f>IF(VLOOKUP($A23,'Outbreak dataset'!$A:$Q,6)&gt;24*(3-1),IF(VLOOKUP($A23,'Outbreak dataset'!$A:$Q,6)&lt;24*(3),VLOOKUP($A23,'Outbreak dataset'!$A:$Q,14),"NA"),"NA")</f>
        <v>NA</v>
      </c>
      <c r="D23" s="49">
        <f>IF(VLOOKUP($A23,'Outbreak dataset'!$A:$Q,6)&gt;24*(4-1),IF(VLOOKUP($A23,'Outbreak dataset'!$A:$Q,6)&lt;24*(4),VLOOKUP($A23,'Outbreak dataset'!$A:$Q,14),"NA"),"NA")</f>
        <v>2</v>
      </c>
      <c r="E23" s="49" t="str">
        <f>IF(VLOOKUP($A23,'Outbreak dataset'!$A:$Q,6)&gt;24*(5-1),IF(VLOOKUP($A23,'Outbreak dataset'!$A:$Q,6)&lt;24*(5),VLOOKUP($A23,'Outbreak dataset'!$A:$Q,14),"NA"),"NA")</f>
        <v>NA</v>
      </c>
    </row>
    <row r="24" spans="1:5">
      <c r="A24" s="49">
        <f>IF(ISERROR(MATCH(A23+1,'Outbreak dataset'!A:A,0)),"",A23+1)</f>
        <v>13</v>
      </c>
      <c r="B24" s="49" t="str">
        <f>IF(VLOOKUP($A24,'Outbreak dataset'!$A:$Q,6)&gt;24*(2-1),IF(VLOOKUP($A24,'Outbreak dataset'!$A:$Q,6)&lt;24*(2),VLOOKUP($A24,'Outbreak dataset'!$A:$Q,14),"NA"),"NA")</f>
        <v>NA</v>
      </c>
      <c r="C24" s="49" t="str">
        <f>IF(VLOOKUP($A24,'Outbreak dataset'!$A:$Q,6)&gt;24*(3-1),IF(VLOOKUP($A24,'Outbreak dataset'!$A:$Q,6)&lt;24*(3),VLOOKUP($A24,'Outbreak dataset'!$A:$Q,14),"NA"),"NA")</f>
        <v>NA</v>
      </c>
      <c r="D24" s="49">
        <f>IF(VLOOKUP($A24,'Outbreak dataset'!$A:$Q,6)&gt;24*(4-1),IF(VLOOKUP($A24,'Outbreak dataset'!$A:$Q,6)&lt;24*(4),VLOOKUP($A24,'Outbreak dataset'!$A:$Q,14),"NA"),"NA")</f>
        <v>0</v>
      </c>
      <c r="E24" s="49" t="str">
        <f>IF(VLOOKUP($A24,'Outbreak dataset'!$A:$Q,6)&gt;24*(5-1),IF(VLOOKUP($A24,'Outbreak dataset'!$A:$Q,6)&lt;24*(5),VLOOKUP($A24,'Outbreak dataset'!$A:$Q,14),"NA"),"NA")</f>
        <v>NA</v>
      </c>
    </row>
    <row r="25" spans="1:5">
      <c r="A25" s="49">
        <f>IF(ISERROR(MATCH(A24+1,'Outbreak dataset'!A:A,0)),"",A24+1)</f>
        <v>14</v>
      </c>
      <c r="B25" s="49" t="str">
        <f>IF(VLOOKUP($A25,'Outbreak dataset'!$A:$Q,6)&gt;24*(2-1),IF(VLOOKUP($A25,'Outbreak dataset'!$A:$Q,6)&lt;24*(2),VLOOKUP($A25,'Outbreak dataset'!$A:$Q,14),"NA"),"NA")</f>
        <v>NA</v>
      </c>
      <c r="C25" s="49" t="str">
        <f>IF(VLOOKUP($A25,'Outbreak dataset'!$A:$Q,6)&gt;24*(3-1),IF(VLOOKUP($A25,'Outbreak dataset'!$A:$Q,6)&lt;24*(3),VLOOKUP($A25,'Outbreak dataset'!$A:$Q,14),"NA"),"NA")</f>
        <v>NA</v>
      </c>
      <c r="D25" s="49">
        <f>IF(VLOOKUP($A25,'Outbreak dataset'!$A:$Q,6)&gt;24*(4-1),IF(VLOOKUP($A25,'Outbreak dataset'!$A:$Q,6)&lt;24*(4),VLOOKUP($A25,'Outbreak dataset'!$A:$Q,14),"NA"),"NA")</f>
        <v>0</v>
      </c>
      <c r="E25" s="49" t="str">
        <f>IF(VLOOKUP($A25,'Outbreak dataset'!$A:$Q,6)&gt;24*(5-1),IF(VLOOKUP($A25,'Outbreak dataset'!$A:$Q,6)&lt;24*(5),VLOOKUP($A25,'Outbreak dataset'!$A:$Q,14),"NA"),"NA")</f>
        <v>NA</v>
      </c>
    </row>
    <row r="26" spans="1:5">
      <c r="A26" s="49">
        <f>IF(ISERROR(MATCH(A25+1,'Outbreak dataset'!A:A,0)),"",A25+1)</f>
        <v>15</v>
      </c>
      <c r="B26" s="49" t="str">
        <f>IF(VLOOKUP($A26,'Outbreak dataset'!$A:$Q,6)&gt;24*(2-1),IF(VLOOKUP($A26,'Outbreak dataset'!$A:$Q,6)&lt;24*(2),VLOOKUP($A26,'Outbreak dataset'!$A:$Q,14),"NA"),"NA")</f>
        <v>NA</v>
      </c>
      <c r="C26" s="49" t="str">
        <f>IF(VLOOKUP($A26,'Outbreak dataset'!$A:$Q,6)&gt;24*(3-1),IF(VLOOKUP($A26,'Outbreak dataset'!$A:$Q,6)&lt;24*(3),VLOOKUP($A26,'Outbreak dataset'!$A:$Q,14),"NA"),"NA")</f>
        <v>NA</v>
      </c>
      <c r="D26" s="49">
        <f>IF(VLOOKUP($A26,'Outbreak dataset'!$A:$Q,6)&gt;24*(4-1),IF(VLOOKUP($A26,'Outbreak dataset'!$A:$Q,6)&lt;24*(4),VLOOKUP($A26,'Outbreak dataset'!$A:$Q,14),"NA"),"NA")</f>
        <v>1</v>
      </c>
      <c r="E26" s="49" t="str">
        <f>IF(VLOOKUP($A26,'Outbreak dataset'!$A:$Q,6)&gt;24*(5-1),IF(VLOOKUP($A26,'Outbreak dataset'!$A:$Q,6)&lt;24*(5),VLOOKUP($A26,'Outbreak dataset'!$A:$Q,14),"NA"),"NA")</f>
        <v>NA</v>
      </c>
    </row>
    <row r="27" spans="1:5">
      <c r="A27" s="49">
        <f>IF(ISERROR(MATCH(A26+1,'Outbreak dataset'!A:A,0)),"",A26+1)</f>
        <v>16</v>
      </c>
      <c r="B27" s="49" t="str">
        <f>IF(VLOOKUP($A27,'Outbreak dataset'!$A:$Q,6)&gt;24*(2-1),IF(VLOOKUP($A27,'Outbreak dataset'!$A:$Q,6)&lt;24*(2),VLOOKUP($A27,'Outbreak dataset'!$A:$Q,14),"NA"),"NA")</f>
        <v>NA</v>
      </c>
      <c r="C27" s="49" t="str">
        <f>IF(VLOOKUP($A27,'Outbreak dataset'!$A:$Q,6)&gt;24*(3-1),IF(VLOOKUP($A27,'Outbreak dataset'!$A:$Q,6)&lt;24*(3),VLOOKUP($A27,'Outbreak dataset'!$A:$Q,14),"NA"),"NA")</f>
        <v>NA</v>
      </c>
      <c r="D27" s="49">
        <f>IF(VLOOKUP($A27,'Outbreak dataset'!$A:$Q,6)&gt;24*(4-1),IF(VLOOKUP($A27,'Outbreak dataset'!$A:$Q,6)&lt;24*(4),VLOOKUP($A27,'Outbreak dataset'!$A:$Q,14),"NA"),"NA")</f>
        <v>5</v>
      </c>
      <c r="E27" s="49" t="str">
        <f>IF(VLOOKUP($A27,'Outbreak dataset'!$A:$Q,6)&gt;24*(5-1),IF(VLOOKUP($A27,'Outbreak dataset'!$A:$Q,6)&lt;24*(5),VLOOKUP($A27,'Outbreak dataset'!$A:$Q,14),"NA"),"NA")</f>
        <v>NA</v>
      </c>
    </row>
    <row r="28" spans="1:5">
      <c r="A28" s="49">
        <f>IF(ISERROR(MATCH(A27+1,'Outbreak dataset'!A:A,0)),"",A27+1)</f>
        <v>17</v>
      </c>
      <c r="B28" s="49" t="str">
        <f>IF(VLOOKUP($A28,'Outbreak dataset'!$A:$Q,6)&gt;24*(2-1),IF(VLOOKUP($A28,'Outbreak dataset'!$A:$Q,6)&lt;24*(2),VLOOKUP($A28,'Outbreak dataset'!$A:$Q,14),"NA"),"NA")</f>
        <v>NA</v>
      </c>
      <c r="C28" s="49" t="str">
        <f>IF(VLOOKUP($A28,'Outbreak dataset'!$A:$Q,6)&gt;24*(3-1),IF(VLOOKUP($A28,'Outbreak dataset'!$A:$Q,6)&lt;24*(3),VLOOKUP($A28,'Outbreak dataset'!$A:$Q,14),"NA"),"NA")</f>
        <v>NA</v>
      </c>
      <c r="D28" s="49">
        <f>IF(VLOOKUP($A28,'Outbreak dataset'!$A:$Q,6)&gt;24*(4-1),IF(VLOOKUP($A28,'Outbreak dataset'!$A:$Q,6)&lt;24*(4),VLOOKUP($A28,'Outbreak dataset'!$A:$Q,14),"NA"),"NA")</f>
        <v>0</v>
      </c>
      <c r="E28" s="49" t="str">
        <f>IF(VLOOKUP($A28,'Outbreak dataset'!$A:$Q,6)&gt;24*(5-1),IF(VLOOKUP($A28,'Outbreak dataset'!$A:$Q,6)&lt;24*(5),VLOOKUP($A28,'Outbreak dataset'!$A:$Q,14),"NA"),"NA")</f>
        <v>NA</v>
      </c>
    </row>
    <row r="29" spans="1:5">
      <c r="A29" s="49">
        <f>IF(ISERROR(MATCH(A28+1,'Outbreak dataset'!A:A,0)),"",A28+1)</f>
        <v>18</v>
      </c>
      <c r="B29" s="49" t="str">
        <f>IF(VLOOKUP($A29,'Outbreak dataset'!$A:$Q,6)&gt;24*(2-1),IF(VLOOKUP($A29,'Outbreak dataset'!$A:$Q,6)&lt;24*(2),VLOOKUP($A29,'Outbreak dataset'!$A:$Q,14),"NA"),"NA")</f>
        <v>NA</v>
      </c>
      <c r="C29" s="49" t="str">
        <f>IF(VLOOKUP($A29,'Outbreak dataset'!$A:$Q,6)&gt;24*(3-1),IF(VLOOKUP($A29,'Outbreak dataset'!$A:$Q,6)&lt;24*(3),VLOOKUP($A29,'Outbreak dataset'!$A:$Q,14),"NA"),"NA")</f>
        <v>NA</v>
      </c>
      <c r="D29" s="49">
        <f>IF(VLOOKUP($A29,'Outbreak dataset'!$A:$Q,6)&gt;24*(4-1),IF(VLOOKUP($A29,'Outbreak dataset'!$A:$Q,6)&lt;24*(4),VLOOKUP($A29,'Outbreak dataset'!$A:$Q,14),"NA"),"NA")</f>
        <v>1</v>
      </c>
      <c r="E29" s="49" t="str">
        <f>IF(VLOOKUP($A29,'Outbreak dataset'!$A:$Q,6)&gt;24*(5-1),IF(VLOOKUP($A29,'Outbreak dataset'!$A:$Q,6)&lt;24*(5),VLOOKUP($A29,'Outbreak dataset'!$A:$Q,14),"NA"),"NA")</f>
        <v>NA</v>
      </c>
    </row>
    <row r="30" spans="1:5">
      <c r="A30" s="49">
        <f>IF(ISERROR(MATCH(A29+1,'Outbreak dataset'!A:A,0)),"",A29+1)</f>
        <v>19</v>
      </c>
      <c r="B30" s="49" t="str">
        <f>IF(VLOOKUP($A30,'Outbreak dataset'!$A:$Q,6)&gt;24*(2-1),IF(VLOOKUP($A30,'Outbreak dataset'!$A:$Q,6)&lt;24*(2),VLOOKUP($A30,'Outbreak dataset'!$A:$Q,14),"NA"),"NA")</f>
        <v>NA</v>
      </c>
      <c r="C30" s="49" t="str">
        <f>IF(VLOOKUP($A30,'Outbreak dataset'!$A:$Q,6)&gt;24*(3-1),IF(VLOOKUP($A30,'Outbreak dataset'!$A:$Q,6)&lt;24*(3),VLOOKUP($A30,'Outbreak dataset'!$A:$Q,14),"NA"),"NA")</f>
        <v>NA</v>
      </c>
      <c r="D30" s="49">
        <f>IF(VLOOKUP($A30,'Outbreak dataset'!$A:$Q,6)&gt;24*(4-1),IF(VLOOKUP($A30,'Outbreak dataset'!$A:$Q,6)&lt;24*(4),VLOOKUP($A30,'Outbreak dataset'!$A:$Q,14),"NA"),"NA")</f>
        <v>0</v>
      </c>
      <c r="E30" s="49" t="str">
        <f>IF(VLOOKUP($A30,'Outbreak dataset'!$A:$Q,6)&gt;24*(5-1),IF(VLOOKUP($A30,'Outbreak dataset'!$A:$Q,6)&lt;24*(5),VLOOKUP($A30,'Outbreak dataset'!$A:$Q,14),"NA"),"NA")</f>
        <v>NA</v>
      </c>
    </row>
    <row r="31" spans="1:5">
      <c r="A31" s="49">
        <f>IF(ISERROR(MATCH(A30+1,'Outbreak dataset'!A:A,0)),"",A30+1)</f>
        <v>20</v>
      </c>
      <c r="B31" s="49" t="str">
        <f>IF(VLOOKUP($A31,'Outbreak dataset'!$A:$Q,6)&gt;24*(2-1),IF(VLOOKUP($A31,'Outbreak dataset'!$A:$Q,6)&lt;24*(2),VLOOKUP($A31,'Outbreak dataset'!$A:$Q,14),"NA"),"NA")</f>
        <v>NA</v>
      </c>
      <c r="C31" s="49" t="str">
        <f>IF(VLOOKUP($A31,'Outbreak dataset'!$A:$Q,6)&gt;24*(3-1),IF(VLOOKUP($A31,'Outbreak dataset'!$A:$Q,6)&lt;24*(3),VLOOKUP($A31,'Outbreak dataset'!$A:$Q,14),"NA"),"NA")</f>
        <v>NA</v>
      </c>
      <c r="D31" s="49">
        <f>IF(VLOOKUP($A31,'Outbreak dataset'!$A:$Q,6)&gt;24*(4-1),IF(VLOOKUP($A31,'Outbreak dataset'!$A:$Q,6)&lt;24*(4),VLOOKUP($A31,'Outbreak dataset'!$A:$Q,14),"NA"),"NA")</f>
        <v>1</v>
      </c>
      <c r="E31" s="49" t="str">
        <f>IF(VLOOKUP($A31,'Outbreak dataset'!$A:$Q,6)&gt;24*(5-1),IF(VLOOKUP($A31,'Outbreak dataset'!$A:$Q,6)&lt;24*(5),VLOOKUP($A31,'Outbreak dataset'!$A:$Q,14),"NA"),"NA")</f>
        <v>NA</v>
      </c>
    </row>
    <row r="32" spans="1:5">
      <c r="A32" s="49">
        <f>IF(ISERROR(MATCH(A31+1,'Outbreak dataset'!A:A,0)),"",A31+1)</f>
        <v>21</v>
      </c>
      <c r="B32" s="49" t="str">
        <f>IF(VLOOKUP($A32,'Outbreak dataset'!$A:$Q,6)&gt;24*(2-1),IF(VLOOKUP($A32,'Outbreak dataset'!$A:$Q,6)&lt;24*(2),VLOOKUP($A32,'Outbreak dataset'!$A:$Q,14),"NA"),"NA")</f>
        <v>NA</v>
      </c>
      <c r="C32" s="49" t="str">
        <f>IF(VLOOKUP($A32,'Outbreak dataset'!$A:$Q,6)&gt;24*(3-1),IF(VLOOKUP($A32,'Outbreak dataset'!$A:$Q,6)&lt;24*(3),VLOOKUP($A32,'Outbreak dataset'!$A:$Q,14),"NA"),"NA")</f>
        <v>NA</v>
      </c>
      <c r="D32" s="49">
        <f>IF(VLOOKUP($A32,'Outbreak dataset'!$A:$Q,6)&gt;24*(4-1),IF(VLOOKUP($A32,'Outbreak dataset'!$A:$Q,6)&lt;24*(4),VLOOKUP($A32,'Outbreak dataset'!$A:$Q,14),"NA"),"NA")</f>
        <v>0</v>
      </c>
      <c r="E32" s="49" t="str">
        <f>IF(VLOOKUP($A32,'Outbreak dataset'!$A:$Q,6)&gt;24*(5-1),IF(VLOOKUP($A32,'Outbreak dataset'!$A:$Q,6)&lt;24*(5),VLOOKUP($A32,'Outbreak dataset'!$A:$Q,14),"NA"),"NA")</f>
        <v>NA</v>
      </c>
    </row>
    <row r="33" spans="1:5">
      <c r="A33" s="49">
        <f>IF(ISERROR(MATCH(A32+1,'Outbreak dataset'!A:A,0)),"",A32+1)</f>
        <v>22</v>
      </c>
      <c r="B33" s="49" t="str">
        <f>IF(VLOOKUP($A33,'Outbreak dataset'!$A:$Q,6)&gt;24*(2-1),IF(VLOOKUP($A33,'Outbreak dataset'!$A:$Q,6)&lt;24*(2),VLOOKUP($A33,'Outbreak dataset'!$A:$Q,14),"NA"),"NA")</f>
        <v>NA</v>
      </c>
      <c r="C33" s="49" t="str">
        <f>IF(VLOOKUP($A33,'Outbreak dataset'!$A:$Q,6)&gt;24*(3-1),IF(VLOOKUP($A33,'Outbreak dataset'!$A:$Q,6)&lt;24*(3),VLOOKUP($A33,'Outbreak dataset'!$A:$Q,14),"NA"),"NA")</f>
        <v>NA</v>
      </c>
      <c r="D33" s="49">
        <f>IF(VLOOKUP($A33,'Outbreak dataset'!$A:$Q,6)&gt;24*(4-1),IF(VLOOKUP($A33,'Outbreak dataset'!$A:$Q,6)&lt;24*(4),VLOOKUP($A33,'Outbreak dataset'!$A:$Q,14),"NA"),"NA")</f>
        <v>0</v>
      </c>
      <c r="E33" s="49" t="str">
        <f>IF(VLOOKUP($A33,'Outbreak dataset'!$A:$Q,6)&gt;24*(5-1),IF(VLOOKUP($A33,'Outbreak dataset'!$A:$Q,6)&lt;24*(5),VLOOKUP($A33,'Outbreak dataset'!$A:$Q,14),"NA"),"NA")</f>
        <v>NA</v>
      </c>
    </row>
    <row r="34" spans="1:5">
      <c r="A34" s="49">
        <f>IF(ISERROR(MATCH(A33+1,'Outbreak dataset'!A:A,0)),"",A33+1)</f>
        <v>23</v>
      </c>
      <c r="B34" s="49" t="str">
        <f>IF(VLOOKUP($A34,'Outbreak dataset'!$A:$Q,6)&gt;24*(2-1),IF(VLOOKUP($A34,'Outbreak dataset'!$A:$Q,6)&lt;24*(2),VLOOKUP($A34,'Outbreak dataset'!$A:$Q,14),"NA"),"NA")</f>
        <v>NA</v>
      </c>
      <c r="C34" s="49" t="str">
        <f>IF(VLOOKUP($A34,'Outbreak dataset'!$A:$Q,6)&gt;24*(3-1),IF(VLOOKUP($A34,'Outbreak dataset'!$A:$Q,6)&lt;24*(3),VLOOKUP($A34,'Outbreak dataset'!$A:$Q,14),"NA"),"NA")</f>
        <v>NA</v>
      </c>
      <c r="D34" s="49">
        <f>IF(VLOOKUP($A34,'Outbreak dataset'!$A:$Q,6)&gt;24*(4-1),IF(VLOOKUP($A34,'Outbreak dataset'!$A:$Q,6)&lt;24*(4),VLOOKUP($A34,'Outbreak dataset'!$A:$Q,14),"NA"),"NA")</f>
        <v>1</v>
      </c>
      <c r="E34" s="49" t="str">
        <f>IF(VLOOKUP($A34,'Outbreak dataset'!$A:$Q,6)&gt;24*(5-1),IF(VLOOKUP($A34,'Outbreak dataset'!$A:$Q,6)&lt;24*(5),VLOOKUP($A34,'Outbreak dataset'!$A:$Q,14),"NA"),"NA")</f>
        <v>NA</v>
      </c>
    </row>
    <row r="35" spans="1:5">
      <c r="A35" s="49">
        <f>IF(ISERROR(MATCH(A34+1,'Outbreak dataset'!A:A,0)),"",A34+1)</f>
        <v>24</v>
      </c>
      <c r="B35" s="49" t="str">
        <f>IF(VLOOKUP($A35,'Outbreak dataset'!$A:$Q,6)&gt;24*(2-1),IF(VLOOKUP($A35,'Outbreak dataset'!$A:$Q,6)&lt;24*(2),VLOOKUP($A35,'Outbreak dataset'!$A:$Q,14),"NA"),"NA")</f>
        <v>NA</v>
      </c>
      <c r="C35" s="49" t="str">
        <f>IF(VLOOKUP($A35,'Outbreak dataset'!$A:$Q,6)&gt;24*(3-1),IF(VLOOKUP($A35,'Outbreak dataset'!$A:$Q,6)&lt;24*(3),VLOOKUP($A35,'Outbreak dataset'!$A:$Q,14),"NA"),"NA")</f>
        <v>NA</v>
      </c>
      <c r="D35" s="49">
        <f>IF(VLOOKUP($A35,'Outbreak dataset'!$A:$Q,6)&gt;24*(4-1),IF(VLOOKUP($A35,'Outbreak dataset'!$A:$Q,6)&lt;24*(4),VLOOKUP($A35,'Outbreak dataset'!$A:$Q,14),"NA"),"NA")</f>
        <v>0</v>
      </c>
      <c r="E35" s="49" t="str">
        <f>IF(VLOOKUP($A35,'Outbreak dataset'!$A:$Q,6)&gt;24*(5-1),IF(VLOOKUP($A35,'Outbreak dataset'!$A:$Q,6)&lt;24*(5),VLOOKUP($A35,'Outbreak dataset'!$A:$Q,14),"NA"),"NA")</f>
        <v>NA</v>
      </c>
    </row>
    <row r="36" spans="1:5">
      <c r="A36" s="49">
        <f>IF(ISERROR(MATCH(A35+1,'Outbreak dataset'!A:A,0)),"",A35+1)</f>
        <v>25</v>
      </c>
      <c r="B36" s="49" t="str">
        <f>IF(VLOOKUP($A36,'Outbreak dataset'!$A:$Q,6)&gt;24*(2-1),IF(VLOOKUP($A36,'Outbreak dataset'!$A:$Q,6)&lt;24*(2),VLOOKUP($A36,'Outbreak dataset'!$A:$Q,14),"NA"),"NA")</f>
        <v>NA</v>
      </c>
      <c r="C36" s="49" t="str">
        <f>IF(VLOOKUP($A36,'Outbreak dataset'!$A:$Q,6)&gt;24*(3-1),IF(VLOOKUP($A36,'Outbreak dataset'!$A:$Q,6)&lt;24*(3),VLOOKUP($A36,'Outbreak dataset'!$A:$Q,14),"NA"),"NA")</f>
        <v>NA</v>
      </c>
      <c r="D36" s="49">
        <f>IF(VLOOKUP($A36,'Outbreak dataset'!$A:$Q,6)&gt;24*(4-1),IF(VLOOKUP($A36,'Outbreak dataset'!$A:$Q,6)&lt;24*(4),VLOOKUP($A36,'Outbreak dataset'!$A:$Q,14),"NA"),"NA")</f>
        <v>2</v>
      </c>
      <c r="E36" s="49" t="str">
        <f>IF(VLOOKUP($A36,'Outbreak dataset'!$A:$Q,6)&gt;24*(5-1),IF(VLOOKUP($A36,'Outbreak dataset'!$A:$Q,6)&lt;24*(5),VLOOKUP($A36,'Outbreak dataset'!$A:$Q,14),"NA"),"NA")</f>
        <v>NA</v>
      </c>
    </row>
    <row r="37" spans="1:5">
      <c r="A37" s="49">
        <f>IF(ISERROR(MATCH(A36+1,'Outbreak dataset'!A:A,0)),"",A36+1)</f>
        <v>26</v>
      </c>
      <c r="B37" s="49" t="str">
        <f>IF(VLOOKUP($A37,'Outbreak dataset'!$A:$Q,6)&gt;24*(2-1),IF(VLOOKUP($A37,'Outbreak dataset'!$A:$Q,6)&lt;24*(2),VLOOKUP($A37,'Outbreak dataset'!$A:$Q,14),"NA"),"NA")</f>
        <v>NA</v>
      </c>
      <c r="C37" s="49" t="str">
        <f>IF(VLOOKUP($A37,'Outbreak dataset'!$A:$Q,6)&gt;24*(3-1),IF(VLOOKUP($A37,'Outbreak dataset'!$A:$Q,6)&lt;24*(3),VLOOKUP($A37,'Outbreak dataset'!$A:$Q,14),"NA"),"NA")</f>
        <v>NA</v>
      </c>
      <c r="D37" s="49">
        <f>IF(VLOOKUP($A37,'Outbreak dataset'!$A:$Q,6)&gt;24*(4-1),IF(VLOOKUP($A37,'Outbreak dataset'!$A:$Q,6)&lt;24*(4),VLOOKUP($A37,'Outbreak dataset'!$A:$Q,14),"NA"),"NA")</f>
        <v>0</v>
      </c>
      <c r="E37" s="49" t="str">
        <f>IF(VLOOKUP($A37,'Outbreak dataset'!$A:$Q,6)&gt;24*(5-1),IF(VLOOKUP($A37,'Outbreak dataset'!$A:$Q,6)&lt;24*(5),VLOOKUP($A37,'Outbreak dataset'!$A:$Q,14),"NA"),"NA")</f>
        <v>NA</v>
      </c>
    </row>
    <row r="38" spans="1:5">
      <c r="A38" s="49">
        <f>IF(ISERROR(MATCH(A37+1,'Outbreak dataset'!A:A,0)),"",A37+1)</f>
        <v>27</v>
      </c>
      <c r="B38" s="49" t="str">
        <f>IF(VLOOKUP($A38,'Outbreak dataset'!$A:$Q,6)&gt;24*(2-1),IF(VLOOKUP($A38,'Outbreak dataset'!$A:$Q,6)&lt;24*(2),VLOOKUP($A38,'Outbreak dataset'!$A:$Q,14),"NA"),"NA")</f>
        <v>NA</v>
      </c>
      <c r="C38" s="49" t="str">
        <f>IF(VLOOKUP($A38,'Outbreak dataset'!$A:$Q,6)&gt;24*(3-1),IF(VLOOKUP($A38,'Outbreak dataset'!$A:$Q,6)&lt;24*(3),VLOOKUP($A38,'Outbreak dataset'!$A:$Q,14),"NA"),"NA")</f>
        <v>NA</v>
      </c>
      <c r="D38" s="49">
        <f>IF(VLOOKUP($A38,'Outbreak dataset'!$A:$Q,6)&gt;24*(4-1),IF(VLOOKUP($A38,'Outbreak dataset'!$A:$Q,6)&lt;24*(4),VLOOKUP($A38,'Outbreak dataset'!$A:$Q,14),"NA"),"NA")</f>
        <v>1</v>
      </c>
      <c r="E38" s="49" t="str">
        <f>IF(VLOOKUP($A38,'Outbreak dataset'!$A:$Q,6)&gt;24*(5-1),IF(VLOOKUP($A38,'Outbreak dataset'!$A:$Q,6)&lt;24*(5),VLOOKUP($A38,'Outbreak dataset'!$A:$Q,14),"NA"),"NA")</f>
        <v>NA</v>
      </c>
    </row>
    <row r="39" spans="1:5">
      <c r="A39" s="49">
        <f>IF(ISERROR(MATCH(A38+1,'Outbreak dataset'!A:A,0)),"",A38+1)</f>
        <v>28</v>
      </c>
      <c r="B39" s="49" t="str">
        <f>IF(VLOOKUP($A39,'Outbreak dataset'!$A:$Q,6)&gt;24*(2-1),IF(VLOOKUP($A39,'Outbreak dataset'!$A:$Q,6)&lt;24*(2),VLOOKUP($A39,'Outbreak dataset'!$A:$Q,14),"NA"),"NA")</f>
        <v>NA</v>
      </c>
      <c r="C39" s="49" t="str">
        <f>IF(VLOOKUP($A39,'Outbreak dataset'!$A:$Q,6)&gt;24*(3-1),IF(VLOOKUP($A39,'Outbreak dataset'!$A:$Q,6)&lt;24*(3),VLOOKUP($A39,'Outbreak dataset'!$A:$Q,14),"NA"),"NA")</f>
        <v>NA</v>
      </c>
      <c r="D39" s="49">
        <f>IF(VLOOKUP($A39,'Outbreak dataset'!$A:$Q,6)&gt;24*(4-1),IF(VLOOKUP($A39,'Outbreak dataset'!$A:$Q,6)&lt;24*(4),VLOOKUP($A39,'Outbreak dataset'!$A:$Q,14),"NA"),"NA")</f>
        <v>1</v>
      </c>
      <c r="E39" s="49" t="str">
        <f>IF(VLOOKUP($A39,'Outbreak dataset'!$A:$Q,6)&gt;24*(5-1),IF(VLOOKUP($A39,'Outbreak dataset'!$A:$Q,6)&lt;24*(5),VLOOKUP($A39,'Outbreak dataset'!$A:$Q,14),"NA"),"NA")</f>
        <v>NA</v>
      </c>
    </row>
    <row r="40" spans="1:5">
      <c r="A40" s="49">
        <f>IF(ISERROR(MATCH(A39+1,'Outbreak dataset'!A:A,0)),"",A39+1)</f>
        <v>29</v>
      </c>
      <c r="B40" s="49" t="str">
        <f>IF(VLOOKUP($A40,'Outbreak dataset'!$A:$Q,6)&gt;24*(2-1),IF(VLOOKUP($A40,'Outbreak dataset'!$A:$Q,6)&lt;24*(2),VLOOKUP($A40,'Outbreak dataset'!$A:$Q,14),"NA"),"NA")</f>
        <v>NA</v>
      </c>
      <c r="C40" s="49" t="str">
        <f>IF(VLOOKUP($A40,'Outbreak dataset'!$A:$Q,6)&gt;24*(3-1),IF(VLOOKUP($A40,'Outbreak dataset'!$A:$Q,6)&lt;24*(3),VLOOKUP($A40,'Outbreak dataset'!$A:$Q,14),"NA"),"NA")</f>
        <v>NA</v>
      </c>
      <c r="D40" s="49">
        <f>IF(VLOOKUP($A40,'Outbreak dataset'!$A:$Q,6)&gt;24*(4-1),IF(VLOOKUP($A40,'Outbreak dataset'!$A:$Q,6)&lt;24*(4),VLOOKUP($A40,'Outbreak dataset'!$A:$Q,14),"NA"),"NA")</f>
        <v>0</v>
      </c>
      <c r="E40" s="49" t="str">
        <f>IF(VLOOKUP($A40,'Outbreak dataset'!$A:$Q,6)&gt;24*(5-1),IF(VLOOKUP($A40,'Outbreak dataset'!$A:$Q,6)&lt;24*(5),VLOOKUP($A40,'Outbreak dataset'!$A:$Q,14),"NA"),"NA")</f>
        <v>NA</v>
      </c>
    </row>
    <row r="41" spans="1:5">
      <c r="A41" s="49">
        <f>IF(ISERROR(MATCH(A40+1,'Outbreak dataset'!A:A,0)),"",A40+1)</f>
        <v>30</v>
      </c>
      <c r="B41" s="49" t="str">
        <f>IF(VLOOKUP($A41,'Outbreak dataset'!$A:$Q,6)&gt;24*(2-1),IF(VLOOKUP($A41,'Outbreak dataset'!$A:$Q,6)&lt;24*(2),VLOOKUP($A41,'Outbreak dataset'!$A:$Q,14),"NA"),"NA")</f>
        <v>NA</v>
      </c>
      <c r="C41" s="49" t="str">
        <f>IF(VLOOKUP($A41,'Outbreak dataset'!$A:$Q,6)&gt;24*(3-1),IF(VLOOKUP($A41,'Outbreak dataset'!$A:$Q,6)&lt;24*(3),VLOOKUP($A41,'Outbreak dataset'!$A:$Q,14),"NA"),"NA")</f>
        <v>NA</v>
      </c>
      <c r="D41" s="49">
        <f>IF(VLOOKUP($A41,'Outbreak dataset'!$A:$Q,6)&gt;24*(4-1),IF(VLOOKUP($A41,'Outbreak dataset'!$A:$Q,6)&lt;24*(4),VLOOKUP($A41,'Outbreak dataset'!$A:$Q,14),"NA"),"NA")</f>
        <v>0</v>
      </c>
      <c r="E41" s="49" t="str">
        <f>IF(VLOOKUP($A41,'Outbreak dataset'!$A:$Q,6)&gt;24*(5-1),IF(VLOOKUP($A41,'Outbreak dataset'!$A:$Q,6)&lt;24*(5),VLOOKUP($A41,'Outbreak dataset'!$A:$Q,14),"NA"),"NA")</f>
        <v>NA</v>
      </c>
    </row>
    <row r="42" spans="1:5">
      <c r="A42" s="49">
        <f>IF(ISERROR(MATCH(A41+1,'Outbreak dataset'!A:A,0)),"",A41+1)</f>
        <v>31</v>
      </c>
      <c r="B42" s="49" t="str">
        <f>IF(VLOOKUP($A42,'Outbreak dataset'!$A:$Q,6)&gt;24*(2-1),IF(VLOOKUP($A42,'Outbreak dataset'!$A:$Q,6)&lt;24*(2),VLOOKUP($A42,'Outbreak dataset'!$A:$Q,14),"NA"),"NA")</f>
        <v>NA</v>
      </c>
      <c r="C42" s="49" t="str">
        <f>IF(VLOOKUP($A42,'Outbreak dataset'!$A:$Q,6)&gt;24*(3-1),IF(VLOOKUP($A42,'Outbreak dataset'!$A:$Q,6)&lt;24*(3),VLOOKUP($A42,'Outbreak dataset'!$A:$Q,14),"NA"),"NA")</f>
        <v>NA</v>
      </c>
      <c r="D42" s="49">
        <f>IF(VLOOKUP($A42,'Outbreak dataset'!$A:$Q,6)&gt;24*(4-1),IF(VLOOKUP($A42,'Outbreak dataset'!$A:$Q,6)&lt;24*(4),VLOOKUP($A42,'Outbreak dataset'!$A:$Q,14),"NA"),"NA")</f>
        <v>0</v>
      </c>
      <c r="E42" s="49" t="str">
        <f>IF(VLOOKUP($A42,'Outbreak dataset'!$A:$Q,6)&gt;24*(5-1),IF(VLOOKUP($A42,'Outbreak dataset'!$A:$Q,6)&lt;24*(5),VLOOKUP($A42,'Outbreak dataset'!$A:$Q,14),"NA"),"NA")</f>
        <v>NA</v>
      </c>
    </row>
    <row r="43" spans="1:5">
      <c r="A43" s="49">
        <f>IF(ISERROR(MATCH(A42+1,'Outbreak dataset'!A:A,0)),"",A42+1)</f>
        <v>32</v>
      </c>
      <c r="B43" s="49" t="str">
        <f>IF(VLOOKUP($A43,'Outbreak dataset'!$A:$Q,6)&gt;24*(2-1),IF(VLOOKUP($A43,'Outbreak dataset'!$A:$Q,6)&lt;24*(2),VLOOKUP($A43,'Outbreak dataset'!$A:$Q,14),"NA"),"NA")</f>
        <v>NA</v>
      </c>
      <c r="C43" s="49" t="str">
        <f>IF(VLOOKUP($A43,'Outbreak dataset'!$A:$Q,6)&gt;24*(3-1),IF(VLOOKUP($A43,'Outbreak dataset'!$A:$Q,6)&lt;24*(3),VLOOKUP($A43,'Outbreak dataset'!$A:$Q,14),"NA"),"NA")</f>
        <v>NA</v>
      </c>
      <c r="D43" s="49">
        <f>IF(VLOOKUP($A43,'Outbreak dataset'!$A:$Q,6)&gt;24*(4-1),IF(VLOOKUP($A43,'Outbreak dataset'!$A:$Q,6)&lt;24*(4),VLOOKUP($A43,'Outbreak dataset'!$A:$Q,14),"NA"),"NA")</f>
        <v>0</v>
      </c>
      <c r="E43" s="49" t="str">
        <f>IF(VLOOKUP($A43,'Outbreak dataset'!$A:$Q,6)&gt;24*(5-1),IF(VLOOKUP($A43,'Outbreak dataset'!$A:$Q,6)&lt;24*(5),VLOOKUP($A43,'Outbreak dataset'!$A:$Q,14),"NA"),"NA")</f>
        <v>NA</v>
      </c>
    </row>
    <row r="44" spans="1:5">
      <c r="A44" s="49">
        <f>IF(ISERROR(MATCH(A43+1,'Outbreak dataset'!A:A,0)),"",A43+1)</f>
        <v>33</v>
      </c>
      <c r="B44" s="49" t="str">
        <f>IF(VLOOKUP($A44,'Outbreak dataset'!$A:$Q,6)&gt;24*(2-1),IF(VLOOKUP($A44,'Outbreak dataset'!$A:$Q,6)&lt;24*(2),VLOOKUP($A44,'Outbreak dataset'!$A:$Q,14),"NA"),"NA")</f>
        <v>NA</v>
      </c>
      <c r="C44" s="49" t="str">
        <f>IF(VLOOKUP($A44,'Outbreak dataset'!$A:$Q,6)&gt;24*(3-1),IF(VLOOKUP($A44,'Outbreak dataset'!$A:$Q,6)&lt;24*(3),VLOOKUP($A44,'Outbreak dataset'!$A:$Q,14),"NA"),"NA")</f>
        <v>NA</v>
      </c>
      <c r="D44" s="49">
        <f>IF(VLOOKUP($A44,'Outbreak dataset'!$A:$Q,6)&gt;24*(4-1),IF(VLOOKUP($A44,'Outbreak dataset'!$A:$Q,6)&lt;24*(4),VLOOKUP($A44,'Outbreak dataset'!$A:$Q,14),"NA"),"NA")</f>
        <v>0</v>
      </c>
      <c r="E44" s="49" t="str">
        <f>IF(VLOOKUP($A44,'Outbreak dataset'!$A:$Q,6)&gt;24*(5-1),IF(VLOOKUP($A44,'Outbreak dataset'!$A:$Q,6)&lt;24*(5),VLOOKUP($A44,'Outbreak dataset'!$A:$Q,14),"NA"),"NA")</f>
        <v>NA</v>
      </c>
    </row>
    <row r="45" spans="1:5">
      <c r="A45" s="49">
        <f>IF(ISERROR(MATCH(A44+1,'Outbreak dataset'!A:A,0)),"",A44+1)</f>
        <v>34</v>
      </c>
      <c r="B45" s="49" t="str">
        <f>IF(VLOOKUP($A45,'Outbreak dataset'!$A:$Q,6)&gt;24*(2-1),IF(VLOOKUP($A45,'Outbreak dataset'!$A:$Q,6)&lt;24*(2),VLOOKUP($A45,'Outbreak dataset'!$A:$Q,14),"NA"),"NA")</f>
        <v>NA</v>
      </c>
      <c r="C45" s="49" t="str">
        <f>IF(VLOOKUP($A45,'Outbreak dataset'!$A:$Q,6)&gt;24*(3-1),IF(VLOOKUP($A45,'Outbreak dataset'!$A:$Q,6)&lt;24*(3),VLOOKUP($A45,'Outbreak dataset'!$A:$Q,14),"NA"),"NA")</f>
        <v>NA</v>
      </c>
      <c r="D45" s="49">
        <f>IF(VLOOKUP($A45,'Outbreak dataset'!$A:$Q,6)&gt;24*(4-1),IF(VLOOKUP($A45,'Outbreak dataset'!$A:$Q,6)&lt;24*(4),VLOOKUP($A45,'Outbreak dataset'!$A:$Q,14),"NA"),"NA")</f>
        <v>0</v>
      </c>
      <c r="E45" s="49" t="str">
        <f>IF(VLOOKUP($A45,'Outbreak dataset'!$A:$Q,6)&gt;24*(5-1),IF(VLOOKUP($A45,'Outbreak dataset'!$A:$Q,6)&lt;24*(5),VLOOKUP($A45,'Outbreak dataset'!$A:$Q,14),"NA"),"NA")</f>
        <v>NA</v>
      </c>
    </row>
    <row r="46" spans="1:5">
      <c r="A46" s="49">
        <f>IF(ISERROR(MATCH(A45+1,'Outbreak dataset'!A:A,0)),"",A45+1)</f>
        <v>35</v>
      </c>
      <c r="B46" s="49" t="str">
        <f>IF(VLOOKUP($A46,'Outbreak dataset'!$A:$Q,6)&gt;24*(2-1),IF(VLOOKUP($A46,'Outbreak dataset'!$A:$Q,6)&lt;24*(2),VLOOKUP($A46,'Outbreak dataset'!$A:$Q,14),"NA"),"NA")</f>
        <v>NA</v>
      </c>
      <c r="C46" s="49" t="str">
        <f>IF(VLOOKUP($A46,'Outbreak dataset'!$A:$Q,6)&gt;24*(3-1),IF(VLOOKUP($A46,'Outbreak dataset'!$A:$Q,6)&lt;24*(3),VLOOKUP($A46,'Outbreak dataset'!$A:$Q,14),"NA"),"NA")</f>
        <v>NA</v>
      </c>
      <c r="D46" s="49">
        <f>IF(VLOOKUP($A46,'Outbreak dataset'!$A:$Q,6)&gt;24*(4-1),IF(VLOOKUP($A46,'Outbreak dataset'!$A:$Q,6)&lt;24*(4),VLOOKUP($A46,'Outbreak dataset'!$A:$Q,14),"NA"),"NA")</f>
        <v>0</v>
      </c>
      <c r="E46" s="49" t="str">
        <f>IF(VLOOKUP($A46,'Outbreak dataset'!$A:$Q,6)&gt;24*(5-1),IF(VLOOKUP($A46,'Outbreak dataset'!$A:$Q,6)&lt;24*(5),VLOOKUP($A46,'Outbreak dataset'!$A:$Q,14),"NA"),"NA")</f>
        <v>NA</v>
      </c>
    </row>
    <row r="47" spans="1:5">
      <c r="A47" s="49">
        <f>IF(ISERROR(MATCH(A46+1,'Outbreak dataset'!A:A,0)),"",A46+1)</f>
        <v>36</v>
      </c>
      <c r="B47" s="49" t="str">
        <f>IF(VLOOKUP($A47,'Outbreak dataset'!$A:$Q,6)&gt;24*(2-1),IF(VLOOKUP($A47,'Outbreak dataset'!$A:$Q,6)&lt;24*(2),VLOOKUP($A47,'Outbreak dataset'!$A:$Q,14),"NA"),"NA")</f>
        <v>NA</v>
      </c>
      <c r="C47" s="49" t="str">
        <f>IF(VLOOKUP($A47,'Outbreak dataset'!$A:$Q,6)&gt;24*(3-1),IF(VLOOKUP($A47,'Outbreak dataset'!$A:$Q,6)&lt;24*(3),VLOOKUP($A47,'Outbreak dataset'!$A:$Q,14),"NA"),"NA")</f>
        <v>NA</v>
      </c>
      <c r="D47" s="49">
        <f>IF(VLOOKUP($A47,'Outbreak dataset'!$A:$Q,6)&gt;24*(4-1),IF(VLOOKUP($A47,'Outbreak dataset'!$A:$Q,6)&lt;24*(4),VLOOKUP($A47,'Outbreak dataset'!$A:$Q,14),"NA"),"NA")</f>
        <v>1</v>
      </c>
      <c r="E47" s="49" t="str">
        <f>IF(VLOOKUP($A47,'Outbreak dataset'!$A:$Q,6)&gt;24*(5-1),IF(VLOOKUP($A47,'Outbreak dataset'!$A:$Q,6)&lt;24*(5),VLOOKUP($A47,'Outbreak dataset'!$A:$Q,14),"NA"),"NA")</f>
        <v>NA</v>
      </c>
    </row>
    <row r="48" spans="1:5">
      <c r="A48" s="49">
        <f>IF(ISERROR(MATCH(A47+1,'Outbreak dataset'!A:A,0)),"",A47+1)</f>
        <v>37</v>
      </c>
      <c r="B48" s="49" t="str">
        <f>IF(VLOOKUP($A48,'Outbreak dataset'!$A:$Q,6)&gt;24*(2-1),IF(VLOOKUP($A48,'Outbreak dataset'!$A:$Q,6)&lt;24*(2),VLOOKUP($A48,'Outbreak dataset'!$A:$Q,14),"NA"),"NA")</f>
        <v>NA</v>
      </c>
      <c r="C48" s="49" t="str">
        <f>IF(VLOOKUP($A48,'Outbreak dataset'!$A:$Q,6)&gt;24*(3-1),IF(VLOOKUP($A48,'Outbreak dataset'!$A:$Q,6)&lt;24*(3),VLOOKUP($A48,'Outbreak dataset'!$A:$Q,14),"NA"),"NA")</f>
        <v>NA</v>
      </c>
      <c r="D48" s="49" t="str">
        <f>IF(VLOOKUP($A48,'Outbreak dataset'!$A:$Q,6)&gt;24*(4-1),IF(VLOOKUP($A48,'Outbreak dataset'!$A:$Q,6)&lt;24*(4),VLOOKUP($A48,'Outbreak dataset'!$A:$Q,14),"NA"),"NA")</f>
        <v>NA</v>
      </c>
      <c r="E48" s="49">
        <f>IF(VLOOKUP($A48,'Outbreak dataset'!$A:$Q,6)&gt;24*(5-1),IF(VLOOKUP($A48,'Outbreak dataset'!$A:$Q,6)&lt;24*(5),VLOOKUP($A48,'Outbreak dataset'!$A:$Q,14),"NA"),"NA")</f>
        <v>0</v>
      </c>
    </row>
    <row r="49" spans="1:5">
      <c r="A49" s="49">
        <f>IF(ISERROR(MATCH(A48+1,'Outbreak dataset'!A:A,0)),"",A48+1)</f>
        <v>38</v>
      </c>
      <c r="B49" s="49" t="str">
        <f>IF(VLOOKUP($A49,'Outbreak dataset'!$A:$Q,6)&gt;24*(2-1),IF(VLOOKUP($A49,'Outbreak dataset'!$A:$Q,6)&lt;24*(2),VLOOKUP($A49,'Outbreak dataset'!$A:$Q,14),"NA"),"NA")</f>
        <v>NA</v>
      </c>
      <c r="C49" s="49" t="str">
        <f>IF(VLOOKUP($A49,'Outbreak dataset'!$A:$Q,6)&gt;24*(3-1),IF(VLOOKUP($A49,'Outbreak dataset'!$A:$Q,6)&lt;24*(3),VLOOKUP($A49,'Outbreak dataset'!$A:$Q,14),"NA"),"NA")</f>
        <v>NA</v>
      </c>
      <c r="D49" s="49" t="str">
        <f>IF(VLOOKUP($A49,'Outbreak dataset'!$A:$Q,6)&gt;24*(4-1),IF(VLOOKUP($A49,'Outbreak dataset'!$A:$Q,6)&lt;24*(4),VLOOKUP($A49,'Outbreak dataset'!$A:$Q,14),"NA"),"NA")</f>
        <v>NA</v>
      </c>
      <c r="E49" s="49">
        <f>IF(VLOOKUP($A49,'Outbreak dataset'!$A:$Q,6)&gt;24*(5-1),IF(VLOOKUP($A49,'Outbreak dataset'!$A:$Q,6)&lt;24*(5),VLOOKUP($A49,'Outbreak dataset'!$A:$Q,14),"NA"),"NA")</f>
        <v>1</v>
      </c>
    </row>
    <row r="50" spans="1:5">
      <c r="A50" s="49">
        <f>IF(ISERROR(MATCH(A49+1,'Outbreak dataset'!A:A,0)),"",A49+1)</f>
        <v>39</v>
      </c>
      <c r="B50" s="49" t="str">
        <f>IF(VLOOKUP($A50,'Outbreak dataset'!$A:$Q,6)&gt;24*(2-1),IF(VLOOKUP($A50,'Outbreak dataset'!$A:$Q,6)&lt;24*(2),VLOOKUP($A50,'Outbreak dataset'!$A:$Q,14),"NA"),"NA")</f>
        <v>NA</v>
      </c>
      <c r="C50" s="49" t="str">
        <f>IF(VLOOKUP($A50,'Outbreak dataset'!$A:$Q,6)&gt;24*(3-1),IF(VLOOKUP($A50,'Outbreak dataset'!$A:$Q,6)&lt;24*(3),VLOOKUP($A50,'Outbreak dataset'!$A:$Q,14),"NA"),"NA")</f>
        <v>NA</v>
      </c>
      <c r="D50" s="49" t="str">
        <f>IF(VLOOKUP($A50,'Outbreak dataset'!$A:$Q,6)&gt;24*(4-1),IF(VLOOKUP($A50,'Outbreak dataset'!$A:$Q,6)&lt;24*(4),VLOOKUP($A50,'Outbreak dataset'!$A:$Q,14),"NA"),"NA")</f>
        <v>NA</v>
      </c>
      <c r="E50" s="49">
        <f>IF(VLOOKUP($A50,'Outbreak dataset'!$A:$Q,6)&gt;24*(5-1),IF(VLOOKUP($A50,'Outbreak dataset'!$A:$Q,6)&lt;24*(5),VLOOKUP($A50,'Outbreak dataset'!$A:$Q,14),"NA"),"NA")</f>
        <v>0</v>
      </c>
    </row>
    <row r="51" spans="1:5">
      <c r="A51" s="49">
        <f>IF(ISERROR(MATCH(A50+1,'Outbreak dataset'!A:A,0)),"",A50+1)</f>
        <v>40</v>
      </c>
      <c r="B51" s="49" t="str">
        <f>IF(VLOOKUP($A51,'Outbreak dataset'!$A:$Q,6)&gt;24*(2-1),IF(VLOOKUP($A51,'Outbreak dataset'!$A:$Q,6)&lt;24*(2),VLOOKUP($A51,'Outbreak dataset'!$A:$Q,14),"NA"),"NA")</f>
        <v>NA</v>
      </c>
      <c r="C51" s="49" t="str">
        <f>IF(VLOOKUP($A51,'Outbreak dataset'!$A:$Q,6)&gt;24*(3-1),IF(VLOOKUP($A51,'Outbreak dataset'!$A:$Q,6)&lt;24*(3),VLOOKUP($A51,'Outbreak dataset'!$A:$Q,14),"NA"),"NA")</f>
        <v>NA</v>
      </c>
      <c r="D51" s="49" t="str">
        <f>IF(VLOOKUP($A51,'Outbreak dataset'!$A:$Q,6)&gt;24*(4-1),IF(VLOOKUP($A51,'Outbreak dataset'!$A:$Q,6)&lt;24*(4),VLOOKUP($A51,'Outbreak dataset'!$A:$Q,14),"NA"),"NA")</f>
        <v>NA</v>
      </c>
      <c r="E51" s="49">
        <f>IF(VLOOKUP($A51,'Outbreak dataset'!$A:$Q,6)&gt;24*(5-1),IF(VLOOKUP($A51,'Outbreak dataset'!$A:$Q,6)&lt;24*(5),VLOOKUP($A51,'Outbreak dataset'!$A:$Q,14),"NA"),"NA")</f>
        <v>1</v>
      </c>
    </row>
    <row r="52" spans="1:5">
      <c r="A52" s="49">
        <f>IF(ISERROR(MATCH(A51+1,'Outbreak dataset'!A:A,0)),"",A51+1)</f>
        <v>41</v>
      </c>
      <c r="B52" s="49" t="str">
        <f>IF(VLOOKUP($A52,'Outbreak dataset'!$A:$Q,6)&gt;24*(2-1),IF(VLOOKUP($A52,'Outbreak dataset'!$A:$Q,6)&lt;24*(2),VLOOKUP($A52,'Outbreak dataset'!$A:$Q,14),"NA"),"NA")</f>
        <v>NA</v>
      </c>
      <c r="C52" s="49" t="str">
        <f>IF(VLOOKUP($A52,'Outbreak dataset'!$A:$Q,6)&gt;24*(3-1),IF(VLOOKUP($A52,'Outbreak dataset'!$A:$Q,6)&lt;24*(3),VLOOKUP($A52,'Outbreak dataset'!$A:$Q,14),"NA"),"NA")</f>
        <v>NA</v>
      </c>
      <c r="D52" s="49" t="str">
        <f>IF(VLOOKUP($A52,'Outbreak dataset'!$A:$Q,6)&gt;24*(4-1),IF(VLOOKUP($A52,'Outbreak dataset'!$A:$Q,6)&lt;24*(4),VLOOKUP($A52,'Outbreak dataset'!$A:$Q,14),"NA"),"NA")</f>
        <v>NA</v>
      </c>
      <c r="E52" s="49">
        <f>IF(VLOOKUP($A52,'Outbreak dataset'!$A:$Q,6)&gt;24*(5-1),IF(VLOOKUP($A52,'Outbreak dataset'!$A:$Q,6)&lt;24*(5),VLOOKUP($A52,'Outbreak dataset'!$A:$Q,14),"NA"),"NA")</f>
        <v>0</v>
      </c>
    </row>
    <row r="53" spans="1:5">
      <c r="A53" s="49">
        <f>IF(ISERROR(MATCH(A52+1,'Outbreak dataset'!A:A,0)),"",A52+1)</f>
        <v>42</v>
      </c>
      <c r="B53" s="49" t="str">
        <f>IF(VLOOKUP($A53,'Outbreak dataset'!$A:$Q,6)&gt;24*(2-1),IF(VLOOKUP($A53,'Outbreak dataset'!$A:$Q,6)&lt;24*(2),VLOOKUP($A53,'Outbreak dataset'!$A:$Q,14),"NA"),"NA")</f>
        <v>NA</v>
      </c>
      <c r="C53" s="49" t="str">
        <f>IF(VLOOKUP($A53,'Outbreak dataset'!$A:$Q,6)&gt;24*(3-1),IF(VLOOKUP($A53,'Outbreak dataset'!$A:$Q,6)&lt;24*(3),VLOOKUP($A53,'Outbreak dataset'!$A:$Q,14),"NA"),"NA")</f>
        <v>NA</v>
      </c>
      <c r="D53" s="49" t="str">
        <f>IF(VLOOKUP($A53,'Outbreak dataset'!$A:$Q,6)&gt;24*(4-1),IF(VLOOKUP($A53,'Outbreak dataset'!$A:$Q,6)&lt;24*(4),VLOOKUP($A53,'Outbreak dataset'!$A:$Q,14),"NA"),"NA")</f>
        <v>NA</v>
      </c>
      <c r="E53" s="49">
        <f>IF(VLOOKUP($A53,'Outbreak dataset'!$A:$Q,6)&gt;24*(5-1),IF(VLOOKUP($A53,'Outbreak dataset'!$A:$Q,6)&lt;24*(5),VLOOKUP($A53,'Outbreak dataset'!$A:$Q,14),"NA"),"NA")</f>
        <v>0</v>
      </c>
    </row>
    <row r="54" spans="1:5">
      <c r="A54" s="49">
        <f>IF(ISERROR(MATCH(A53+1,'Outbreak dataset'!A:A,0)),"",A53+1)</f>
        <v>43</v>
      </c>
      <c r="B54" s="49" t="str">
        <f>IF(VLOOKUP($A54,'Outbreak dataset'!$A:$Q,6)&gt;24*(2-1),IF(VLOOKUP($A54,'Outbreak dataset'!$A:$Q,6)&lt;24*(2),VLOOKUP($A54,'Outbreak dataset'!$A:$Q,14),"NA"),"NA")</f>
        <v>NA</v>
      </c>
      <c r="C54" s="49" t="str">
        <f>IF(VLOOKUP($A54,'Outbreak dataset'!$A:$Q,6)&gt;24*(3-1),IF(VLOOKUP($A54,'Outbreak dataset'!$A:$Q,6)&lt;24*(3),VLOOKUP($A54,'Outbreak dataset'!$A:$Q,14),"NA"),"NA")</f>
        <v>NA</v>
      </c>
      <c r="D54" s="49" t="str">
        <f>IF(VLOOKUP($A54,'Outbreak dataset'!$A:$Q,6)&gt;24*(4-1),IF(VLOOKUP($A54,'Outbreak dataset'!$A:$Q,6)&lt;24*(4),VLOOKUP($A54,'Outbreak dataset'!$A:$Q,14),"NA"),"NA")</f>
        <v>NA</v>
      </c>
      <c r="E54" s="49">
        <f>IF(VLOOKUP($A54,'Outbreak dataset'!$A:$Q,6)&gt;24*(5-1),IF(VLOOKUP($A54,'Outbreak dataset'!$A:$Q,6)&lt;24*(5),VLOOKUP($A54,'Outbreak dataset'!$A:$Q,14),"NA"),"NA")</f>
        <v>0</v>
      </c>
    </row>
    <row r="55" spans="1:5">
      <c r="A55" s="49">
        <f>IF(ISERROR(MATCH(A54+1,'Outbreak dataset'!A:A,0)),"",A54+1)</f>
        <v>44</v>
      </c>
      <c r="B55" s="49" t="str">
        <f>IF(VLOOKUP($A55,'Outbreak dataset'!$A:$Q,6)&gt;24*(2-1),IF(VLOOKUP($A55,'Outbreak dataset'!$A:$Q,6)&lt;24*(2),VLOOKUP($A55,'Outbreak dataset'!$A:$Q,14),"NA"),"NA")</f>
        <v>NA</v>
      </c>
      <c r="C55" s="49" t="str">
        <f>IF(VLOOKUP($A55,'Outbreak dataset'!$A:$Q,6)&gt;24*(3-1),IF(VLOOKUP($A55,'Outbreak dataset'!$A:$Q,6)&lt;24*(3),VLOOKUP($A55,'Outbreak dataset'!$A:$Q,14),"NA"),"NA")</f>
        <v>NA</v>
      </c>
      <c r="D55" s="49" t="str">
        <f>IF(VLOOKUP($A55,'Outbreak dataset'!$A:$Q,6)&gt;24*(4-1),IF(VLOOKUP($A55,'Outbreak dataset'!$A:$Q,6)&lt;24*(4),VLOOKUP($A55,'Outbreak dataset'!$A:$Q,14),"NA"),"NA")</f>
        <v>NA</v>
      </c>
      <c r="E55" s="49" t="str">
        <f>IF(VLOOKUP($A55,'Outbreak dataset'!$A:$Q,6)&gt;24*(5-1),IF(VLOOKUP($A55,'Outbreak dataset'!$A:$Q,6)&lt;24*(5),VLOOKUP($A55,'Outbreak dataset'!$A:$Q,14),"NA"),"NA")</f>
        <v>NA</v>
      </c>
    </row>
    <row r="56" spans="1:5">
      <c r="A56" s="49">
        <f>IF(ISERROR(MATCH(A55+1,'Outbreak dataset'!A:A,0)),"",A55+1)</f>
        <v>45</v>
      </c>
      <c r="B56" s="49" t="str">
        <f>IF(VLOOKUP($A56,'Outbreak dataset'!$A:$Q,6)&gt;24*(2-1),IF(VLOOKUP($A56,'Outbreak dataset'!$A:$Q,6)&lt;24*(2),VLOOKUP($A56,'Outbreak dataset'!$A:$Q,14),"NA"),"NA")</f>
        <v>NA</v>
      </c>
      <c r="C56" s="49" t="str">
        <f>IF(VLOOKUP($A56,'Outbreak dataset'!$A:$Q,6)&gt;24*(3-1),IF(VLOOKUP($A56,'Outbreak dataset'!$A:$Q,6)&lt;24*(3),VLOOKUP($A56,'Outbreak dataset'!$A:$Q,14),"NA"),"NA")</f>
        <v>NA</v>
      </c>
      <c r="D56" s="49" t="str">
        <f>IF(VLOOKUP($A56,'Outbreak dataset'!$A:$Q,6)&gt;24*(4-1),IF(VLOOKUP($A56,'Outbreak dataset'!$A:$Q,6)&lt;24*(4),VLOOKUP($A56,'Outbreak dataset'!$A:$Q,14),"NA"),"NA")</f>
        <v>NA</v>
      </c>
      <c r="E56" s="49" t="str">
        <f>IF(VLOOKUP($A56,'Outbreak dataset'!$A:$Q,6)&gt;24*(5-1),IF(VLOOKUP($A56,'Outbreak dataset'!$A:$Q,6)&lt;24*(5),VLOOKUP($A56,'Outbreak dataset'!$A:$Q,14),"NA"),"NA")</f>
        <v>NA</v>
      </c>
    </row>
    <row r="57" spans="1:5">
      <c r="A57" s="49">
        <f>IF(ISERROR(MATCH(A56+1,'Outbreak dataset'!A:A,0)),"",A56+1)</f>
        <v>46</v>
      </c>
      <c r="B57" s="49" t="str">
        <f>IF(VLOOKUP($A57,'Outbreak dataset'!$A:$Q,6)&gt;24*(2-1),IF(VLOOKUP($A57,'Outbreak dataset'!$A:$Q,6)&lt;24*(2),VLOOKUP($A57,'Outbreak dataset'!$A:$Q,14),"NA"),"NA")</f>
        <v>NA</v>
      </c>
      <c r="C57" s="49" t="str">
        <f>IF(VLOOKUP($A57,'Outbreak dataset'!$A:$Q,6)&gt;24*(3-1),IF(VLOOKUP($A57,'Outbreak dataset'!$A:$Q,6)&lt;24*(3),VLOOKUP($A57,'Outbreak dataset'!$A:$Q,14),"NA"),"NA")</f>
        <v>NA</v>
      </c>
      <c r="D57" s="49" t="str">
        <f>IF(VLOOKUP($A57,'Outbreak dataset'!$A:$Q,6)&gt;24*(4-1),IF(VLOOKUP($A57,'Outbreak dataset'!$A:$Q,6)&lt;24*(4),VLOOKUP($A57,'Outbreak dataset'!$A:$Q,14),"NA"),"NA")</f>
        <v>NA</v>
      </c>
      <c r="E57" s="49" t="str">
        <f>IF(VLOOKUP($A57,'Outbreak dataset'!$A:$Q,6)&gt;24*(5-1),IF(VLOOKUP($A57,'Outbreak dataset'!$A:$Q,6)&lt;24*(5),VLOOKUP($A57,'Outbreak dataset'!$A:$Q,14),"NA"),"NA")</f>
        <v>NA</v>
      </c>
    </row>
    <row r="58" spans="1:5">
      <c r="A58" s="49">
        <f>IF(ISERROR(MATCH(A57+1,'Outbreak dataset'!A:A,0)),"",A57+1)</f>
        <v>47</v>
      </c>
      <c r="B58" s="49" t="str">
        <f>IF(VLOOKUP($A58,'Outbreak dataset'!$A:$Q,6)&gt;24*(2-1),IF(VLOOKUP($A58,'Outbreak dataset'!$A:$Q,6)&lt;24*(2),VLOOKUP($A58,'Outbreak dataset'!$A:$Q,14),"NA"),"NA")</f>
        <v>NA</v>
      </c>
      <c r="C58" s="49" t="str">
        <f>IF(VLOOKUP($A58,'Outbreak dataset'!$A:$Q,6)&gt;24*(3-1),IF(VLOOKUP($A58,'Outbreak dataset'!$A:$Q,6)&lt;24*(3),VLOOKUP($A58,'Outbreak dataset'!$A:$Q,14),"NA"),"NA")</f>
        <v>NA</v>
      </c>
      <c r="D58" s="49" t="str">
        <f>IF(VLOOKUP($A58,'Outbreak dataset'!$A:$Q,6)&gt;24*(4-1),IF(VLOOKUP($A58,'Outbreak dataset'!$A:$Q,6)&lt;24*(4),VLOOKUP($A58,'Outbreak dataset'!$A:$Q,14),"NA"),"NA")</f>
        <v>NA</v>
      </c>
      <c r="E58" s="49" t="str">
        <f>IF(VLOOKUP($A58,'Outbreak dataset'!$A:$Q,6)&gt;24*(5-1),IF(VLOOKUP($A58,'Outbreak dataset'!$A:$Q,6)&lt;24*(5),VLOOKUP($A58,'Outbreak dataset'!$A:$Q,14),"NA"),"NA")</f>
        <v>NA</v>
      </c>
    </row>
    <row r="59" spans="1:5">
      <c r="A59" s="49">
        <f>IF(ISERROR(MATCH(A58+1,'Outbreak dataset'!A:A,0)),"",A58+1)</f>
        <v>48</v>
      </c>
      <c r="B59" s="49" t="str">
        <f>IF(VLOOKUP($A59,'Outbreak dataset'!$A:$Q,6)&gt;24*(2-1),IF(VLOOKUP($A59,'Outbreak dataset'!$A:$Q,6)&lt;24*(2),VLOOKUP($A59,'Outbreak dataset'!$A:$Q,14),"NA"),"NA")</f>
        <v>NA</v>
      </c>
      <c r="C59" s="49" t="str">
        <f>IF(VLOOKUP($A59,'Outbreak dataset'!$A:$Q,6)&gt;24*(3-1),IF(VLOOKUP($A59,'Outbreak dataset'!$A:$Q,6)&lt;24*(3),VLOOKUP($A59,'Outbreak dataset'!$A:$Q,14),"NA"),"NA")</f>
        <v>NA</v>
      </c>
      <c r="D59" s="49" t="str">
        <f>IF(VLOOKUP($A59,'Outbreak dataset'!$A:$Q,6)&gt;24*(4-1),IF(VLOOKUP($A59,'Outbreak dataset'!$A:$Q,6)&lt;24*(4),VLOOKUP($A59,'Outbreak dataset'!$A:$Q,14),"NA"),"NA")</f>
        <v>NA</v>
      </c>
      <c r="E59" s="49" t="str">
        <f>IF(VLOOKUP($A59,'Outbreak dataset'!$A:$Q,6)&gt;24*(5-1),IF(VLOOKUP($A59,'Outbreak dataset'!$A:$Q,6)&lt;24*(5),VLOOKUP($A59,'Outbreak dataset'!$A:$Q,14),"NA"),"NA")</f>
        <v>NA</v>
      </c>
    </row>
    <row r="60" spans="1:5">
      <c r="A60" s="49">
        <f>IF(ISERROR(MATCH(A59+1,'Outbreak dataset'!A:A,0)),"",A59+1)</f>
        <v>49</v>
      </c>
      <c r="B60" s="49" t="str">
        <f>IF(VLOOKUP($A60,'Outbreak dataset'!$A:$Q,6)&gt;24*(2-1),IF(VLOOKUP($A60,'Outbreak dataset'!$A:$Q,6)&lt;24*(2),VLOOKUP($A60,'Outbreak dataset'!$A:$Q,14),"NA"),"NA")</f>
        <v>NA</v>
      </c>
      <c r="C60" s="49" t="str">
        <f>IF(VLOOKUP($A60,'Outbreak dataset'!$A:$Q,6)&gt;24*(3-1),IF(VLOOKUP($A60,'Outbreak dataset'!$A:$Q,6)&lt;24*(3),VLOOKUP($A60,'Outbreak dataset'!$A:$Q,14),"NA"),"NA")</f>
        <v>NA</v>
      </c>
      <c r="D60" s="49" t="str">
        <f>IF(VLOOKUP($A60,'Outbreak dataset'!$A:$Q,6)&gt;24*(4-1),IF(VLOOKUP($A60,'Outbreak dataset'!$A:$Q,6)&lt;24*(4),VLOOKUP($A60,'Outbreak dataset'!$A:$Q,14),"NA"),"NA")</f>
        <v>NA</v>
      </c>
      <c r="E60" s="49" t="str">
        <f>IF(VLOOKUP($A60,'Outbreak dataset'!$A:$Q,6)&gt;24*(5-1),IF(VLOOKUP($A60,'Outbreak dataset'!$A:$Q,6)&lt;24*(5),VLOOKUP($A60,'Outbreak dataset'!$A:$Q,14),"NA"),"NA")</f>
        <v>NA</v>
      </c>
    </row>
    <row r="61" spans="1:5">
      <c r="A61" s="49">
        <f>IF(ISERROR(MATCH(A60+1,'Outbreak dataset'!A:A,0)),"",A60+1)</f>
        <v>50</v>
      </c>
      <c r="B61" s="49" t="str">
        <f>IF(VLOOKUP($A61,'Outbreak dataset'!$A:$Q,6)&gt;24*(2-1),IF(VLOOKUP($A61,'Outbreak dataset'!$A:$Q,6)&lt;24*(2),VLOOKUP($A61,'Outbreak dataset'!$A:$Q,14),"NA"),"NA")</f>
        <v>NA</v>
      </c>
      <c r="C61" s="49" t="str">
        <f>IF(VLOOKUP($A61,'Outbreak dataset'!$A:$Q,6)&gt;24*(3-1),IF(VLOOKUP($A61,'Outbreak dataset'!$A:$Q,6)&lt;24*(3),VLOOKUP($A61,'Outbreak dataset'!$A:$Q,14),"NA"),"NA")</f>
        <v>NA</v>
      </c>
      <c r="D61" s="49" t="str">
        <f>IF(VLOOKUP($A61,'Outbreak dataset'!$A:$Q,6)&gt;24*(4-1),IF(VLOOKUP($A61,'Outbreak dataset'!$A:$Q,6)&lt;24*(4),VLOOKUP($A61,'Outbreak dataset'!$A:$Q,14),"NA"),"NA")</f>
        <v>NA</v>
      </c>
      <c r="E61" s="49" t="str">
        <f>IF(VLOOKUP($A61,'Outbreak dataset'!$A:$Q,6)&gt;24*(5-1),IF(VLOOKUP($A61,'Outbreak dataset'!$A:$Q,6)&lt;24*(5),VLOOKUP($A61,'Outbreak dataset'!$A:$Q,14),"NA"),"NA")</f>
        <v>NA</v>
      </c>
    </row>
    <row r="62" spans="1:5">
      <c r="A62" s="49">
        <f>IF(ISERROR(MATCH(A61+1,'Outbreak dataset'!A:A,0)),"",A61+1)</f>
        <v>51</v>
      </c>
      <c r="B62" s="49" t="str">
        <f>IF(VLOOKUP($A62,'Outbreak dataset'!$A:$Q,6)&gt;24*(2-1),IF(VLOOKUP($A62,'Outbreak dataset'!$A:$Q,6)&lt;24*(2),VLOOKUP($A62,'Outbreak dataset'!$A:$Q,14),"NA"),"NA")</f>
        <v>NA</v>
      </c>
      <c r="C62" s="49" t="str">
        <f>IF(VLOOKUP($A62,'Outbreak dataset'!$A:$Q,6)&gt;24*(3-1),IF(VLOOKUP($A62,'Outbreak dataset'!$A:$Q,6)&lt;24*(3),VLOOKUP($A62,'Outbreak dataset'!$A:$Q,14),"NA"),"NA")</f>
        <v>NA</v>
      </c>
      <c r="D62" s="49" t="str">
        <f>IF(VLOOKUP($A62,'Outbreak dataset'!$A:$Q,6)&gt;24*(4-1),IF(VLOOKUP($A62,'Outbreak dataset'!$A:$Q,6)&lt;24*(4),VLOOKUP($A62,'Outbreak dataset'!$A:$Q,14),"NA"),"NA")</f>
        <v>NA</v>
      </c>
      <c r="E62" s="49" t="str">
        <f>IF(VLOOKUP($A62,'Outbreak dataset'!$A:$Q,6)&gt;24*(5-1),IF(VLOOKUP($A62,'Outbreak dataset'!$A:$Q,6)&lt;24*(5),VLOOKUP($A62,'Outbreak dataset'!$A:$Q,14),"NA"),"NA")</f>
        <v>NA</v>
      </c>
    </row>
    <row r="63" spans="1:5">
      <c r="A63" s="49">
        <f>IF(ISERROR(MATCH(A62+1,'Outbreak dataset'!A:A,0)),"",A62+1)</f>
        <v>52</v>
      </c>
      <c r="B63" s="49" t="str">
        <f>IF(VLOOKUP($A63,'Outbreak dataset'!$A:$Q,6)&gt;24*(2-1),IF(VLOOKUP($A63,'Outbreak dataset'!$A:$Q,6)&lt;24*(2),VLOOKUP($A63,'Outbreak dataset'!$A:$Q,14),"NA"),"NA")</f>
        <v>NA</v>
      </c>
      <c r="C63" s="49" t="str">
        <f>IF(VLOOKUP($A63,'Outbreak dataset'!$A:$Q,6)&gt;24*(3-1),IF(VLOOKUP($A63,'Outbreak dataset'!$A:$Q,6)&lt;24*(3),VLOOKUP($A63,'Outbreak dataset'!$A:$Q,14),"NA"),"NA")</f>
        <v>NA</v>
      </c>
      <c r="D63" s="49" t="str">
        <f>IF(VLOOKUP($A63,'Outbreak dataset'!$A:$Q,6)&gt;24*(4-1),IF(VLOOKUP($A63,'Outbreak dataset'!$A:$Q,6)&lt;24*(4),VLOOKUP($A63,'Outbreak dataset'!$A:$Q,14),"NA"),"NA")</f>
        <v>NA</v>
      </c>
      <c r="E63" s="49" t="str">
        <f>IF(VLOOKUP($A63,'Outbreak dataset'!$A:$Q,6)&gt;24*(5-1),IF(VLOOKUP($A63,'Outbreak dataset'!$A:$Q,6)&lt;24*(5),VLOOKUP($A63,'Outbreak dataset'!$A:$Q,14),"NA"),"NA")</f>
        <v>NA</v>
      </c>
    </row>
    <row r="64" spans="1:5">
      <c r="A64" s="49">
        <f>IF(ISERROR(MATCH(A63+1,'Outbreak dataset'!A:A,0)),"",A63+1)</f>
        <v>53</v>
      </c>
      <c r="B64" s="49" t="str">
        <f>IF(VLOOKUP($A64,'Outbreak dataset'!$A:$Q,6)&gt;24*(2-1),IF(VLOOKUP($A64,'Outbreak dataset'!$A:$Q,6)&lt;24*(2),VLOOKUP($A64,'Outbreak dataset'!$A:$Q,14),"NA"),"NA")</f>
        <v>NA</v>
      </c>
      <c r="C64" s="49" t="str">
        <f>IF(VLOOKUP($A64,'Outbreak dataset'!$A:$Q,6)&gt;24*(3-1),IF(VLOOKUP($A64,'Outbreak dataset'!$A:$Q,6)&lt;24*(3),VLOOKUP($A64,'Outbreak dataset'!$A:$Q,14),"NA"),"NA")</f>
        <v>NA</v>
      </c>
      <c r="D64" s="49" t="str">
        <f>IF(VLOOKUP($A64,'Outbreak dataset'!$A:$Q,6)&gt;24*(4-1),IF(VLOOKUP($A64,'Outbreak dataset'!$A:$Q,6)&lt;24*(4),VLOOKUP($A64,'Outbreak dataset'!$A:$Q,14),"NA"),"NA")</f>
        <v>NA</v>
      </c>
      <c r="E64" s="49" t="str">
        <f>IF(VLOOKUP($A64,'Outbreak dataset'!$A:$Q,6)&gt;24*(5-1),IF(VLOOKUP($A64,'Outbreak dataset'!$A:$Q,6)&lt;24*(5),VLOOKUP($A64,'Outbreak dataset'!$A:$Q,14),"NA"),"NA")</f>
        <v>NA</v>
      </c>
    </row>
    <row r="65" spans="1:5">
      <c r="A65" s="49">
        <f>IF(ISERROR(MATCH(A64+1,'Outbreak dataset'!A:A,0)),"",A64+1)</f>
        <v>54</v>
      </c>
      <c r="B65" s="49" t="str">
        <f>IF(VLOOKUP($A65,'Outbreak dataset'!$A:$Q,6)&gt;24*(2-1),IF(VLOOKUP($A65,'Outbreak dataset'!$A:$Q,6)&lt;24*(2),VLOOKUP($A65,'Outbreak dataset'!$A:$Q,14),"NA"),"NA")</f>
        <v>NA</v>
      </c>
      <c r="C65" s="49" t="str">
        <f>IF(VLOOKUP($A65,'Outbreak dataset'!$A:$Q,6)&gt;24*(3-1),IF(VLOOKUP($A65,'Outbreak dataset'!$A:$Q,6)&lt;24*(3),VLOOKUP($A65,'Outbreak dataset'!$A:$Q,14),"NA"),"NA")</f>
        <v>NA</v>
      </c>
      <c r="D65" s="49" t="str">
        <f>IF(VLOOKUP($A65,'Outbreak dataset'!$A:$Q,6)&gt;24*(4-1),IF(VLOOKUP($A65,'Outbreak dataset'!$A:$Q,6)&lt;24*(4),VLOOKUP($A65,'Outbreak dataset'!$A:$Q,14),"NA"),"NA")</f>
        <v>NA</v>
      </c>
      <c r="E65" s="49" t="str">
        <f>IF(VLOOKUP($A65,'Outbreak dataset'!$A:$Q,6)&gt;24*(5-1),IF(VLOOKUP($A65,'Outbreak dataset'!$A:$Q,6)&lt;24*(5),VLOOKUP($A65,'Outbreak dataset'!$A:$Q,14),"NA"),"NA")</f>
        <v>NA</v>
      </c>
    </row>
    <row r="66" spans="1:5">
      <c r="A66" s="49">
        <f>IF(ISERROR(MATCH(A65+1,'Outbreak dataset'!A:A,0)),"",A65+1)</f>
        <v>55</v>
      </c>
      <c r="B66" s="49" t="str">
        <f>IF(VLOOKUP($A66,'Outbreak dataset'!$A:$Q,6)&gt;24*(2-1),IF(VLOOKUP($A66,'Outbreak dataset'!$A:$Q,6)&lt;24*(2),VLOOKUP($A66,'Outbreak dataset'!$A:$Q,14),"NA"),"NA")</f>
        <v>NA</v>
      </c>
      <c r="C66" s="49" t="str">
        <f>IF(VLOOKUP($A66,'Outbreak dataset'!$A:$Q,6)&gt;24*(3-1),IF(VLOOKUP($A66,'Outbreak dataset'!$A:$Q,6)&lt;24*(3),VLOOKUP($A66,'Outbreak dataset'!$A:$Q,14),"NA"),"NA")</f>
        <v>NA</v>
      </c>
      <c r="D66" s="49" t="str">
        <f>IF(VLOOKUP($A66,'Outbreak dataset'!$A:$Q,6)&gt;24*(4-1),IF(VLOOKUP($A66,'Outbreak dataset'!$A:$Q,6)&lt;24*(4),VLOOKUP($A66,'Outbreak dataset'!$A:$Q,14),"NA"),"NA")</f>
        <v>NA</v>
      </c>
      <c r="E66" s="49" t="str">
        <f>IF(VLOOKUP($A66,'Outbreak dataset'!$A:$Q,6)&gt;24*(5-1),IF(VLOOKUP($A66,'Outbreak dataset'!$A:$Q,6)&lt;24*(5),VLOOKUP($A66,'Outbreak dataset'!$A:$Q,14),"NA"),"NA")</f>
        <v>NA</v>
      </c>
    </row>
    <row r="67" spans="1:5">
      <c r="A67" s="49">
        <f>IF(ISERROR(MATCH(A66+1,'Outbreak dataset'!A:A,0)),"",A66+1)</f>
        <v>56</v>
      </c>
      <c r="B67" s="49" t="str">
        <f>IF(VLOOKUP($A67,'Outbreak dataset'!$A:$Q,6)&gt;24*(2-1),IF(VLOOKUP($A67,'Outbreak dataset'!$A:$Q,6)&lt;24*(2),VLOOKUP($A67,'Outbreak dataset'!$A:$Q,14),"NA"),"NA")</f>
        <v>NA</v>
      </c>
      <c r="C67" s="49" t="str">
        <f>IF(VLOOKUP($A67,'Outbreak dataset'!$A:$Q,6)&gt;24*(3-1),IF(VLOOKUP($A67,'Outbreak dataset'!$A:$Q,6)&lt;24*(3),VLOOKUP($A67,'Outbreak dataset'!$A:$Q,14),"NA"),"NA")</f>
        <v>NA</v>
      </c>
      <c r="D67" s="49" t="str">
        <f>IF(VLOOKUP($A67,'Outbreak dataset'!$A:$Q,6)&gt;24*(4-1),IF(VLOOKUP($A67,'Outbreak dataset'!$A:$Q,6)&lt;24*(4),VLOOKUP($A67,'Outbreak dataset'!$A:$Q,14),"NA"),"NA")</f>
        <v>NA</v>
      </c>
      <c r="E67" s="49" t="str">
        <f>IF(VLOOKUP($A67,'Outbreak dataset'!$A:$Q,6)&gt;24*(5-1),IF(VLOOKUP($A67,'Outbreak dataset'!$A:$Q,6)&lt;24*(5),VLOOKUP($A67,'Outbreak dataset'!$A:$Q,14),"NA"),"NA")</f>
        <v>NA</v>
      </c>
    </row>
    <row r="68" spans="1:5">
      <c r="A68" s="49">
        <f>IF(ISERROR(MATCH(A67+1,'Outbreak dataset'!A:A,0)),"",A67+1)</f>
        <v>57</v>
      </c>
      <c r="B68" s="49" t="str">
        <f>IF(VLOOKUP($A68,'Outbreak dataset'!$A:$Q,6)&gt;24*(2-1),IF(VLOOKUP($A68,'Outbreak dataset'!$A:$Q,6)&lt;24*(2),VLOOKUP($A68,'Outbreak dataset'!$A:$Q,14),"NA"),"NA")</f>
        <v>NA</v>
      </c>
      <c r="C68" s="49" t="str">
        <f>IF(VLOOKUP($A68,'Outbreak dataset'!$A:$Q,6)&gt;24*(3-1),IF(VLOOKUP($A68,'Outbreak dataset'!$A:$Q,6)&lt;24*(3),VLOOKUP($A68,'Outbreak dataset'!$A:$Q,14),"NA"),"NA")</f>
        <v>NA</v>
      </c>
      <c r="D68" s="49" t="str">
        <f>IF(VLOOKUP($A68,'Outbreak dataset'!$A:$Q,6)&gt;24*(4-1),IF(VLOOKUP($A68,'Outbreak dataset'!$A:$Q,6)&lt;24*(4),VLOOKUP($A68,'Outbreak dataset'!$A:$Q,14),"NA"),"NA")</f>
        <v>NA</v>
      </c>
      <c r="E68" s="49" t="str">
        <f>IF(VLOOKUP($A68,'Outbreak dataset'!$A:$Q,6)&gt;24*(5-1),IF(VLOOKUP($A68,'Outbreak dataset'!$A:$Q,6)&lt;24*(5),VLOOKUP($A68,'Outbreak dataset'!$A:$Q,14),"NA"),"NA")</f>
        <v>NA</v>
      </c>
    </row>
    <row r="69" spans="1:5">
      <c r="A69" s="49">
        <f>IF(ISERROR(MATCH(A68+1,'Outbreak dataset'!A:A,0)),"",A68+1)</f>
        <v>58</v>
      </c>
      <c r="B69" s="49" t="str">
        <f>IF(VLOOKUP($A69,'Outbreak dataset'!$A:$Q,6)&gt;24*(2-1),IF(VLOOKUP($A69,'Outbreak dataset'!$A:$Q,6)&lt;24*(2),VLOOKUP($A69,'Outbreak dataset'!$A:$Q,14),"NA"),"NA")</f>
        <v>NA</v>
      </c>
      <c r="C69" s="49" t="str">
        <f>IF(VLOOKUP($A69,'Outbreak dataset'!$A:$Q,6)&gt;24*(3-1),IF(VLOOKUP($A69,'Outbreak dataset'!$A:$Q,6)&lt;24*(3),VLOOKUP($A69,'Outbreak dataset'!$A:$Q,14),"NA"),"NA")</f>
        <v>NA</v>
      </c>
      <c r="D69" s="49" t="str">
        <f>IF(VLOOKUP($A69,'Outbreak dataset'!$A:$Q,6)&gt;24*(4-1),IF(VLOOKUP($A69,'Outbreak dataset'!$A:$Q,6)&lt;24*(4),VLOOKUP($A69,'Outbreak dataset'!$A:$Q,14),"NA"),"NA")</f>
        <v>NA</v>
      </c>
      <c r="E69" s="49" t="str">
        <f>IF(VLOOKUP($A69,'Outbreak dataset'!$A:$Q,6)&gt;24*(5-1),IF(VLOOKUP($A69,'Outbreak dataset'!$A:$Q,6)&lt;24*(5),VLOOKUP($A69,'Outbreak dataset'!$A:$Q,14),"NA"),"NA")</f>
        <v>NA</v>
      </c>
    </row>
    <row r="70" spans="1:5">
      <c r="A70" s="49">
        <f>IF(ISERROR(MATCH(A69+1,'Outbreak dataset'!A:A,0)),"",A69+1)</f>
        <v>59</v>
      </c>
      <c r="B70" s="49" t="str">
        <f>IF(VLOOKUP($A70,'Outbreak dataset'!$A:$Q,6)&gt;24*(2-1),IF(VLOOKUP($A70,'Outbreak dataset'!$A:$Q,6)&lt;24*(2),VLOOKUP($A70,'Outbreak dataset'!$A:$Q,14),"NA"),"NA")</f>
        <v>NA</v>
      </c>
      <c r="C70" s="49" t="str">
        <f>IF(VLOOKUP($A70,'Outbreak dataset'!$A:$Q,6)&gt;24*(3-1),IF(VLOOKUP($A70,'Outbreak dataset'!$A:$Q,6)&lt;24*(3),VLOOKUP($A70,'Outbreak dataset'!$A:$Q,14),"NA"),"NA")</f>
        <v>NA</v>
      </c>
      <c r="D70" s="49" t="str">
        <f>IF(VLOOKUP($A70,'Outbreak dataset'!$A:$Q,6)&gt;24*(4-1),IF(VLOOKUP($A70,'Outbreak dataset'!$A:$Q,6)&lt;24*(4),VLOOKUP($A70,'Outbreak dataset'!$A:$Q,14),"NA"),"NA")</f>
        <v>NA</v>
      </c>
      <c r="E70" s="49" t="str">
        <f>IF(VLOOKUP($A70,'Outbreak dataset'!$A:$Q,6)&gt;24*(5-1),IF(VLOOKUP($A70,'Outbreak dataset'!$A:$Q,6)&lt;24*(5),VLOOKUP($A70,'Outbreak dataset'!$A:$Q,14),"NA"),"NA")</f>
        <v>NA</v>
      </c>
    </row>
    <row r="71" spans="1:5">
      <c r="A71" s="49">
        <f>IF(ISERROR(MATCH(A70+1,'Outbreak dataset'!A:A,0)),"",A70+1)</f>
        <v>60</v>
      </c>
      <c r="B71" s="49" t="str">
        <f>IF(VLOOKUP($A71,'Outbreak dataset'!$A:$Q,6)&gt;24*(2-1),IF(VLOOKUP($A71,'Outbreak dataset'!$A:$Q,6)&lt;24*(2),VLOOKUP($A71,'Outbreak dataset'!$A:$Q,14),"NA"),"NA")</f>
        <v>NA</v>
      </c>
      <c r="C71" s="49" t="str">
        <f>IF(VLOOKUP($A71,'Outbreak dataset'!$A:$Q,6)&gt;24*(3-1),IF(VLOOKUP($A71,'Outbreak dataset'!$A:$Q,6)&lt;24*(3),VLOOKUP($A71,'Outbreak dataset'!$A:$Q,14),"NA"),"NA")</f>
        <v>NA</v>
      </c>
      <c r="D71" s="49" t="str">
        <f>IF(VLOOKUP($A71,'Outbreak dataset'!$A:$Q,6)&gt;24*(4-1),IF(VLOOKUP($A71,'Outbreak dataset'!$A:$Q,6)&lt;24*(4),VLOOKUP($A71,'Outbreak dataset'!$A:$Q,14),"NA"),"NA")</f>
        <v>NA</v>
      </c>
      <c r="E71" s="49" t="str">
        <f>IF(VLOOKUP($A71,'Outbreak dataset'!$A:$Q,6)&gt;24*(5-1),IF(VLOOKUP($A71,'Outbreak dataset'!$A:$Q,6)&lt;24*(5),VLOOKUP($A71,'Outbreak dataset'!$A:$Q,14),"NA"),"NA")</f>
        <v>NA</v>
      </c>
    </row>
    <row r="72" spans="1:5">
      <c r="A72" s="49">
        <f>IF(ISERROR(MATCH(A71+1,'Outbreak dataset'!A:A,0)),"",A71+1)</f>
        <v>61</v>
      </c>
      <c r="B72" s="49" t="str">
        <f>IF(VLOOKUP($A72,'Outbreak dataset'!$A:$Q,6)&gt;24*(2-1),IF(VLOOKUP($A72,'Outbreak dataset'!$A:$Q,6)&lt;24*(2),VLOOKUP($A72,'Outbreak dataset'!$A:$Q,14),"NA"),"NA")</f>
        <v>NA</v>
      </c>
      <c r="C72" s="49" t="str">
        <f>IF(VLOOKUP($A72,'Outbreak dataset'!$A:$Q,6)&gt;24*(3-1),IF(VLOOKUP($A72,'Outbreak dataset'!$A:$Q,6)&lt;24*(3),VLOOKUP($A72,'Outbreak dataset'!$A:$Q,14),"NA"),"NA")</f>
        <v>NA</v>
      </c>
      <c r="D72" s="49" t="str">
        <f>IF(VLOOKUP($A72,'Outbreak dataset'!$A:$Q,6)&gt;24*(4-1),IF(VLOOKUP($A72,'Outbreak dataset'!$A:$Q,6)&lt;24*(4),VLOOKUP($A72,'Outbreak dataset'!$A:$Q,14),"NA"),"NA")</f>
        <v>NA</v>
      </c>
      <c r="E72" s="49" t="str">
        <f>IF(VLOOKUP($A72,'Outbreak dataset'!$A:$Q,6)&gt;24*(5-1),IF(VLOOKUP($A72,'Outbreak dataset'!$A:$Q,6)&lt;24*(5),VLOOKUP($A72,'Outbreak dataset'!$A:$Q,14),"NA"),"NA")</f>
        <v>NA</v>
      </c>
    </row>
    <row r="73" spans="1:5">
      <c r="A73" s="49">
        <f>IF(ISERROR(MATCH(A72+1,'Outbreak dataset'!A:A,0)),"",A72+1)</f>
        <v>62</v>
      </c>
      <c r="B73" s="49" t="str">
        <f>IF(VLOOKUP($A73,'Outbreak dataset'!$A:$Q,6)&gt;24*(2-1),IF(VLOOKUP($A73,'Outbreak dataset'!$A:$Q,6)&lt;24*(2),VLOOKUP($A73,'Outbreak dataset'!$A:$Q,14),"NA"),"NA")</f>
        <v>NA</v>
      </c>
      <c r="C73" s="49" t="str">
        <f>IF(VLOOKUP($A73,'Outbreak dataset'!$A:$Q,6)&gt;24*(3-1),IF(VLOOKUP($A73,'Outbreak dataset'!$A:$Q,6)&lt;24*(3),VLOOKUP($A73,'Outbreak dataset'!$A:$Q,14),"NA"),"NA")</f>
        <v>NA</v>
      </c>
      <c r="D73" s="49" t="str">
        <f>IF(VLOOKUP($A73,'Outbreak dataset'!$A:$Q,6)&gt;24*(4-1),IF(VLOOKUP($A73,'Outbreak dataset'!$A:$Q,6)&lt;24*(4),VLOOKUP($A73,'Outbreak dataset'!$A:$Q,14),"NA"),"NA")</f>
        <v>NA</v>
      </c>
      <c r="E73" s="49" t="str">
        <f>IF(VLOOKUP($A73,'Outbreak dataset'!$A:$Q,6)&gt;24*(5-1),IF(VLOOKUP($A73,'Outbreak dataset'!$A:$Q,6)&lt;24*(5),VLOOKUP($A73,'Outbreak dataset'!$A:$Q,14),"NA"),"NA")</f>
        <v>NA</v>
      </c>
    </row>
    <row r="74" spans="1:5">
      <c r="A74" s="49">
        <f>IF(ISERROR(MATCH(A73+1,'Outbreak dataset'!A:A,0)),"",A73+1)</f>
        <v>63</v>
      </c>
      <c r="B74" s="49" t="str">
        <f>IF(VLOOKUP($A74,'Outbreak dataset'!$A:$Q,6)&gt;24*(2-1),IF(VLOOKUP($A74,'Outbreak dataset'!$A:$Q,6)&lt;24*(2),VLOOKUP($A74,'Outbreak dataset'!$A:$Q,14),"NA"),"NA")</f>
        <v>NA</v>
      </c>
      <c r="C74" s="49" t="str">
        <f>IF(VLOOKUP($A74,'Outbreak dataset'!$A:$Q,6)&gt;24*(3-1),IF(VLOOKUP($A74,'Outbreak dataset'!$A:$Q,6)&lt;24*(3),VLOOKUP($A74,'Outbreak dataset'!$A:$Q,14),"NA"),"NA")</f>
        <v>NA</v>
      </c>
      <c r="D74" s="49" t="str">
        <f>IF(VLOOKUP($A74,'Outbreak dataset'!$A:$Q,6)&gt;24*(4-1),IF(VLOOKUP($A74,'Outbreak dataset'!$A:$Q,6)&lt;24*(4),VLOOKUP($A74,'Outbreak dataset'!$A:$Q,14),"NA"),"NA")</f>
        <v>NA</v>
      </c>
      <c r="E74" s="49" t="str">
        <f>IF(VLOOKUP($A74,'Outbreak dataset'!$A:$Q,6)&gt;24*(5-1),IF(VLOOKUP($A74,'Outbreak dataset'!$A:$Q,6)&lt;24*(5),VLOOKUP($A74,'Outbreak dataset'!$A:$Q,14),"NA"),"NA")</f>
        <v>NA</v>
      </c>
    </row>
    <row r="75" spans="1:5">
      <c r="A75" s="49">
        <f>IF(ISERROR(MATCH(A74+1,'Outbreak dataset'!A:A,0)),"",A74+1)</f>
        <v>64</v>
      </c>
      <c r="B75" s="49" t="str">
        <f>IF(VLOOKUP($A75,'Outbreak dataset'!$A:$Q,6)&gt;24*(2-1),IF(VLOOKUP($A75,'Outbreak dataset'!$A:$Q,6)&lt;24*(2),VLOOKUP($A75,'Outbreak dataset'!$A:$Q,14),"NA"),"NA")</f>
        <v>NA</v>
      </c>
      <c r="C75" s="49" t="str">
        <f>IF(VLOOKUP($A75,'Outbreak dataset'!$A:$Q,6)&gt;24*(3-1),IF(VLOOKUP($A75,'Outbreak dataset'!$A:$Q,6)&lt;24*(3),VLOOKUP($A75,'Outbreak dataset'!$A:$Q,14),"NA"),"NA")</f>
        <v>NA</v>
      </c>
      <c r="D75" s="49" t="str">
        <f>IF(VLOOKUP($A75,'Outbreak dataset'!$A:$Q,6)&gt;24*(4-1),IF(VLOOKUP($A75,'Outbreak dataset'!$A:$Q,6)&lt;24*(4),VLOOKUP($A75,'Outbreak dataset'!$A:$Q,14),"NA"),"NA")</f>
        <v>NA</v>
      </c>
      <c r="E75" s="49" t="str">
        <f>IF(VLOOKUP($A75,'Outbreak dataset'!$A:$Q,6)&gt;24*(5-1),IF(VLOOKUP($A75,'Outbreak dataset'!$A:$Q,6)&lt;24*(5),VLOOKUP($A75,'Outbreak dataset'!$A:$Q,14),"NA"),"NA")</f>
        <v>NA</v>
      </c>
    </row>
    <row r="76" spans="1:5">
      <c r="A76" s="49">
        <f>IF(ISERROR(MATCH(A75+1,'Outbreak dataset'!A:A,0)),"",A75+1)</f>
        <v>65</v>
      </c>
      <c r="B76" s="49" t="str">
        <f>IF(VLOOKUP($A76,'Outbreak dataset'!$A:$Q,6)&gt;24*(2-1),IF(VLOOKUP($A76,'Outbreak dataset'!$A:$Q,6)&lt;24*(2),VLOOKUP($A76,'Outbreak dataset'!$A:$Q,14),"NA"),"NA")</f>
        <v>NA</v>
      </c>
      <c r="C76" s="49" t="str">
        <f>IF(VLOOKUP($A76,'Outbreak dataset'!$A:$Q,6)&gt;24*(3-1),IF(VLOOKUP($A76,'Outbreak dataset'!$A:$Q,6)&lt;24*(3),VLOOKUP($A76,'Outbreak dataset'!$A:$Q,14),"NA"),"NA")</f>
        <v>NA</v>
      </c>
      <c r="D76" s="49" t="str">
        <f>IF(VLOOKUP($A76,'Outbreak dataset'!$A:$Q,6)&gt;24*(4-1),IF(VLOOKUP($A76,'Outbreak dataset'!$A:$Q,6)&lt;24*(4),VLOOKUP($A76,'Outbreak dataset'!$A:$Q,14),"NA"),"NA")</f>
        <v>NA</v>
      </c>
      <c r="E76" s="49" t="str">
        <f>IF(VLOOKUP($A76,'Outbreak dataset'!$A:$Q,6)&gt;24*(5-1),IF(VLOOKUP($A76,'Outbreak dataset'!$A:$Q,6)&lt;24*(5),VLOOKUP($A76,'Outbreak dataset'!$A:$Q,14),"NA"),"NA")</f>
        <v>NA</v>
      </c>
    </row>
    <row r="77" spans="1:5">
      <c r="A77" s="49">
        <f>IF(ISERROR(MATCH(A76+1,'Outbreak dataset'!A:A,0)),"",A76+1)</f>
        <v>66</v>
      </c>
      <c r="B77" s="49" t="str">
        <f>IF(VLOOKUP($A77,'Outbreak dataset'!$A:$Q,6)&gt;24*(2-1),IF(VLOOKUP($A77,'Outbreak dataset'!$A:$Q,6)&lt;24*(2),VLOOKUP($A77,'Outbreak dataset'!$A:$Q,14),"NA"),"NA")</f>
        <v>NA</v>
      </c>
      <c r="C77" s="49" t="str">
        <f>IF(VLOOKUP($A77,'Outbreak dataset'!$A:$Q,6)&gt;24*(3-1),IF(VLOOKUP($A77,'Outbreak dataset'!$A:$Q,6)&lt;24*(3),VLOOKUP($A77,'Outbreak dataset'!$A:$Q,14),"NA"),"NA")</f>
        <v>NA</v>
      </c>
      <c r="D77" s="49" t="str">
        <f>IF(VLOOKUP($A77,'Outbreak dataset'!$A:$Q,6)&gt;24*(4-1),IF(VLOOKUP($A77,'Outbreak dataset'!$A:$Q,6)&lt;24*(4),VLOOKUP($A77,'Outbreak dataset'!$A:$Q,14),"NA"),"NA")</f>
        <v>NA</v>
      </c>
      <c r="E77" s="49" t="str">
        <f>IF(VLOOKUP($A77,'Outbreak dataset'!$A:$Q,6)&gt;24*(5-1),IF(VLOOKUP($A77,'Outbreak dataset'!$A:$Q,6)&lt;24*(5),VLOOKUP($A77,'Outbreak dataset'!$A:$Q,14),"NA"),"NA")</f>
        <v>NA</v>
      </c>
    </row>
    <row r="78" spans="1:5">
      <c r="A78" s="49">
        <f>IF(ISERROR(MATCH(A77+1,'Outbreak dataset'!A:A,0)),"",A77+1)</f>
        <v>67</v>
      </c>
      <c r="B78" s="49" t="str">
        <f>IF(VLOOKUP($A78,'Outbreak dataset'!$A:$Q,6)&gt;24*(2-1),IF(VLOOKUP($A78,'Outbreak dataset'!$A:$Q,6)&lt;24*(2),VLOOKUP($A78,'Outbreak dataset'!$A:$Q,14),"NA"),"NA")</f>
        <v>NA</v>
      </c>
      <c r="C78" s="49" t="str">
        <f>IF(VLOOKUP($A78,'Outbreak dataset'!$A:$Q,6)&gt;24*(3-1),IF(VLOOKUP($A78,'Outbreak dataset'!$A:$Q,6)&lt;24*(3),VLOOKUP($A78,'Outbreak dataset'!$A:$Q,14),"NA"),"NA")</f>
        <v>NA</v>
      </c>
      <c r="D78" s="49" t="str">
        <f>IF(VLOOKUP($A78,'Outbreak dataset'!$A:$Q,6)&gt;24*(4-1),IF(VLOOKUP($A78,'Outbreak dataset'!$A:$Q,6)&lt;24*(4),VLOOKUP($A78,'Outbreak dataset'!$A:$Q,14),"NA"),"NA")</f>
        <v>NA</v>
      </c>
      <c r="E78" s="49" t="str">
        <f>IF(VLOOKUP($A78,'Outbreak dataset'!$A:$Q,6)&gt;24*(5-1),IF(VLOOKUP($A78,'Outbreak dataset'!$A:$Q,6)&lt;24*(5),VLOOKUP($A78,'Outbreak dataset'!$A:$Q,14),"NA"),"NA")</f>
        <v>NA</v>
      </c>
    </row>
    <row r="79" spans="1:5">
      <c r="A79" s="49">
        <f>IF(ISERROR(MATCH(A78+1,'Outbreak dataset'!A:A,0)),"",A78+1)</f>
        <v>68</v>
      </c>
      <c r="B79" s="49" t="str">
        <f>IF(VLOOKUP($A79,'Outbreak dataset'!$A:$Q,6)&gt;24*(2-1),IF(VLOOKUP($A79,'Outbreak dataset'!$A:$Q,6)&lt;24*(2),VLOOKUP($A79,'Outbreak dataset'!$A:$Q,14),"NA"),"NA")</f>
        <v>NA</v>
      </c>
      <c r="C79" s="49" t="str">
        <f>IF(VLOOKUP($A79,'Outbreak dataset'!$A:$Q,6)&gt;24*(3-1),IF(VLOOKUP($A79,'Outbreak dataset'!$A:$Q,6)&lt;24*(3),VLOOKUP($A79,'Outbreak dataset'!$A:$Q,14),"NA"),"NA")</f>
        <v>NA</v>
      </c>
      <c r="D79" s="49" t="str">
        <f>IF(VLOOKUP($A79,'Outbreak dataset'!$A:$Q,6)&gt;24*(4-1),IF(VLOOKUP($A79,'Outbreak dataset'!$A:$Q,6)&lt;24*(4),VLOOKUP($A79,'Outbreak dataset'!$A:$Q,14),"NA"),"NA")</f>
        <v>NA</v>
      </c>
      <c r="E79" s="49" t="str">
        <f>IF(VLOOKUP($A79,'Outbreak dataset'!$A:$Q,6)&gt;24*(5-1),IF(VLOOKUP($A79,'Outbreak dataset'!$A:$Q,6)&lt;24*(5),VLOOKUP($A79,'Outbreak dataset'!$A:$Q,14),"NA"),"NA")</f>
        <v>NA</v>
      </c>
    </row>
    <row r="80" spans="1:5">
      <c r="A80" s="49">
        <f>IF(ISERROR(MATCH(A79+1,'Outbreak dataset'!A:A,0)),"",A79+1)</f>
        <v>69</v>
      </c>
      <c r="B80" s="49" t="str">
        <f>IF(VLOOKUP($A80,'Outbreak dataset'!$A:$Q,6)&gt;24*(2-1),IF(VLOOKUP($A80,'Outbreak dataset'!$A:$Q,6)&lt;24*(2),VLOOKUP($A80,'Outbreak dataset'!$A:$Q,14),"NA"),"NA")</f>
        <v>NA</v>
      </c>
      <c r="C80" s="49" t="str">
        <f>IF(VLOOKUP($A80,'Outbreak dataset'!$A:$Q,6)&gt;24*(3-1),IF(VLOOKUP($A80,'Outbreak dataset'!$A:$Q,6)&lt;24*(3),VLOOKUP($A80,'Outbreak dataset'!$A:$Q,14),"NA"),"NA")</f>
        <v>NA</v>
      </c>
      <c r="D80" s="49" t="str">
        <f>IF(VLOOKUP($A80,'Outbreak dataset'!$A:$Q,6)&gt;24*(4-1),IF(VLOOKUP($A80,'Outbreak dataset'!$A:$Q,6)&lt;24*(4),VLOOKUP($A80,'Outbreak dataset'!$A:$Q,14),"NA"),"NA")</f>
        <v>NA</v>
      </c>
      <c r="E80" s="49" t="str">
        <f>IF(VLOOKUP($A80,'Outbreak dataset'!$A:$Q,6)&gt;24*(5-1),IF(VLOOKUP($A80,'Outbreak dataset'!$A:$Q,6)&lt;24*(5),VLOOKUP($A80,'Outbreak dataset'!$A:$Q,14),"NA"),"NA")</f>
        <v>NA</v>
      </c>
    </row>
    <row r="81" spans="1:5">
      <c r="A81" s="49">
        <f>IF(ISERROR(MATCH(A80+1,'Outbreak dataset'!A:A,0)),"",A80+1)</f>
        <v>70</v>
      </c>
      <c r="B81" s="49" t="str">
        <f>IF(VLOOKUP($A81,'Outbreak dataset'!$A:$Q,6)&gt;24*(2-1),IF(VLOOKUP($A81,'Outbreak dataset'!$A:$Q,6)&lt;24*(2),VLOOKUP($A81,'Outbreak dataset'!$A:$Q,14),"NA"),"NA")</f>
        <v>NA</v>
      </c>
      <c r="C81" s="49" t="str">
        <f>IF(VLOOKUP($A81,'Outbreak dataset'!$A:$Q,6)&gt;24*(3-1),IF(VLOOKUP($A81,'Outbreak dataset'!$A:$Q,6)&lt;24*(3),VLOOKUP($A81,'Outbreak dataset'!$A:$Q,14),"NA"),"NA")</f>
        <v>NA</v>
      </c>
      <c r="D81" s="49" t="str">
        <f>IF(VLOOKUP($A81,'Outbreak dataset'!$A:$Q,6)&gt;24*(4-1),IF(VLOOKUP($A81,'Outbreak dataset'!$A:$Q,6)&lt;24*(4),VLOOKUP($A81,'Outbreak dataset'!$A:$Q,14),"NA"),"NA")</f>
        <v>NA</v>
      </c>
      <c r="E81" s="49" t="str">
        <f>IF(VLOOKUP($A81,'Outbreak dataset'!$A:$Q,6)&gt;24*(5-1),IF(VLOOKUP($A81,'Outbreak dataset'!$A:$Q,6)&lt;24*(5),VLOOKUP($A81,'Outbreak dataset'!$A:$Q,14),"NA"),"NA")</f>
        <v>NA</v>
      </c>
    </row>
    <row r="82" spans="1:5">
      <c r="A82" s="49">
        <f>IF(ISERROR(MATCH(A81+1,'Outbreak dataset'!A:A,0)),"",A81+1)</f>
        <v>71</v>
      </c>
      <c r="B82" s="49" t="str">
        <f>IF(VLOOKUP($A82,'Outbreak dataset'!$A:$Q,6)&gt;24*(2-1),IF(VLOOKUP($A82,'Outbreak dataset'!$A:$Q,6)&lt;24*(2),VLOOKUP($A82,'Outbreak dataset'!$A:$Q,14),"NA"),"NA")</f>
        <v>NA</v>
      </c>
      <c r="C82" s="49" t="str">
        <f>IF(VLOOKUP($A82,'Outbreak dataset'!$A:$Q,6)&gt;24*(3-1),IF(VLOOKUP($A82,'Outbreak dataset'!$A:$Q,6)&lt;24*(3),VLOOKUP($A82,'Outbreak dataset'!$A:$Q,14),"NA"),"NA")</f>
        <v>NA</v>
      </c>
      <c r="D82" s="49" t="str">
        <f>IF(VLOOKUP($A82,'Outbreak dataset'!$A:$Q,6)&gt;24*(4-1),IF(VLOOKUP($A82,'Outbreak dataset'!$A:$Q,6)&lt;24*(4),VLOOKUP($A82,'Outbreak dataset'!$A:$Q,14),"NA"),"NA")</f>
        <v>NA</v>
      </c>
      <c r="E82" s="49" t="str">
        <f>IF(VLOOKUP($A82,'Outbreak dataset'!$A:$Q,6)&gt;24*(5-1),IF(VLOOKUP($A82,'Outbreak dataset'!$A:$Q,6)&lt;24*(5),VLOOKUP($A82,'Outbreak dataset'!$A:$Q,14),"NA"),"NA")</f>
        <v>NA</v>
      </c>
    </row>
    <row r="83" spans="1:5">
      <c r="A83" s="49">
        <f>IF(ISERROR(MATCH(A82+1,'Outbreak dataset'!A:A,0)),"",A82+1)</f>
        <v>72</v>
      </c>
      <c r="B83" s="49" t="str">
        <f>IF(VLOOKUP($A83,'Outbreak dataset'!$A:$Q,6)&gt;24*(2-1),IF(VLOOKUP($A83,'Outbreak dataset'!$A:$Q,6)&lt;24*(2),VLOOKUP($A83,'Outbreak dataset'!$A:$Q,14),"NA"),"NA")</f>
        <v>NA</v>
      </c>
      <c r="C83" s="49" t="str">
        <f>IF(VLOOKUP($A83,'Outbreak dataset'!$A:$Q,6)&gt;24*(3-1),IF(VLOOKUP($A83,'Outbreak dataset'!$A:$Q,6)&lt;24*(3),VLOOKUP($A83,'Outbreak dataset'!$A:$Q,14),"NA"),"NA")</f>
        <v>NA</v>
      </c>
      <c r="D83" s="49" t="str">
        <f>IF(VLOOKUP($A83,'Outbreak dataset'!$A:$Q,6)&gt;24*(4-1),IF(VLOOKUP($A83,'Outbreak dataset'!$A:$Q,6)&lt;24*(4),VLOOKUP($A83,'Outbreak dataset'!$A:$Q,14),"NA"),"NA")</f>
        <v>NA</v>
      </c>
      <c r="E83" s="49" t="str">
        <f>IF(VLOOKUP($A83,'Outbreak dataset'!$A:$Q,6)&gt;24*(5-1),IF(VLOOKUP($A83,'Outbreak dataset'!$A:$Q,6)&lt;24*(5),VLOOKUP($A83,'Outbreak dataset'!$A:$Q,14),"NA"),"NA")</f>
        <v>NA</v>
      </c>
    </row>
    <row r="84" spans="1:5">
      <c r="A84" s="49">
        <f>IF(ISERROR(MATCH(A83+1,'Outbreak dataset'!A:A,0)),"",A83+1)</f>
        <v>73</v>
      </c>
      <c r="B84" s="49" t="str">
        <f>IF(VLOOKUP($A84,'Outbreak dataset'!$A:$Q,6)&gt;24*(2-1),IF(VLOOKUP($A84,'Outbreak dataset'!$A:$Q,6)&lt;24*(2),VLOOKUP($A84,'Outbreak dataset'!$A:$Q,14),"NA"),"NA")</f>
        <v>NA</v>
      </c>
      <c r="C84" s="49" t="str">
        <f>IF(VLOOKUP($A84,'Outbreak dataset'!$A:$Q,6)&gt;24*(3-1),IF(VLOOKUP($A84,'Outbreak dataset'!$A:$Q,6)&lt;24*(3),VLOOKUP($A84,'Outbreak dataset'!$A:$Q,14),"NA"),"NA")</f>
        <v>NA</v>
      </c>
      <c r="D84" s="49" t="str">
        <f>IF(VLOOKUP($A84,'Outbreak dataset'!$A:$Q,6)&gt;24*(4-1),IF(VLOOKUP($A84,'Outbreak dataset'!$A:$Q,6)&lt;24*(4),VLOOKUP($A84,'Outbreak dataset'!$A:$Q,14),"NA"),"NA")</f>
        <v>NA</v>
      </c>
      <c r="E84" s="49" t="str">
        <f>IF(VLOOKUP($A84,'Outbreak dataset'!$A:$Q,6)&gt;24*(5-1),IF(VLOOKUP($A84,'Outbreak dataset'!$A:$Q,6)&lt;24*(5),VLOOKUP($A84,'Outbreak dataset'!$A:$Q,14),"NA"),"NA")</f>
        <v>NA</v>
      </c>
    </row>
    <row r="85" spans="1:5">
      <c r="A85" s="49">
        <f>IF(ISERROR(MATCH(A84+1,'Outbreak dataset'!A:A,0)),"",A84+1)</f>
        <v>74</v>
      </c>
      <c r="B85" s="49" t="str">
        <f>IF(VLOOKUP($A85,'Outbreak dataset'!$A:$Q,6)&gt;24*(2-1),IF(VLOOKUP($A85,'Outbreak dataset'!$A:$Q,6)&lt;24*(2),VLOOKUP($A85,'Outbreak dataset'!$A:$Q,14),"NA"),"NA")</f>
        <v>NA</v>
      </c>
      <c r="C85" s="49" t="str">
        <f>IF(VLOOKUP($A85,'Outbreak dataset'!$A:$Q,6)&gt;24*(3-1),IF(VLOOKUP($A85,'Outbreak dataset'!$A:$Q,6)&lt;24*(3),VLOOKUP($A85,'Outbreak dataset'!$A:$Q,14),"NA"),"NA")</f>
        <v>NA</v>
      </c>
      <c r="D85" s="49" t="str">
        <f>IF(VLOOKUP($A85,'Outbreak dataset'!$A:$Q,6)&gt;24*(4-1),IF(VLOOKUP($A85,'Outbreak dataset'!$A:$Q,6)&lt;24*(4),VLOOKUP($A85,'Outbreak dataset'!$A:$Q,14),"NA"),"NA")</f>
        <v>NA</v>
      </c>
      <c r="E85" s="49" t="str">
        <f>IF(VLOOKUP($A85,'Outbreak dataset'!$A:$Q,6)&gt;24*(5-1),IF(VLOOKUP($A85,'Outbreak dataset'!$A:$Q,6)&lt;24*(5),VLOOKUP($A85,'Outbreak dataset'!$A:$Q,14),"NA"),"NA")</f>
        <v>NA</v>
      </c>
    </row>
    <row r="86" spans="1:5">
      <c r="A86" s="49">
        <f>IF(ISERROR(MATCH(A85+1,'Outbreak dataset'!A:A,0)),"",A85+1)</f>
        <v>75</v>
      </c>
      <c r="B86" s="49" t="str">
        <f>IF(VLOOKUP($A86,'Outbreak dataset'!$A:$Q,6)&gt;24*(2-1),IF(VLOOKUP($A86,'Outbreak dataset'!$A:$Q,6)&lt;24*(2),VLOOKUP($A86,'Outbreak dataset'!$A:$Q,14),"NA"),"NA")</f>
        <v>NA</v>
      </c>
      <c r="C86" s="49" t="str">
        <f>IF(VLOOKUP($A86,'Outbreak dataset'!$A:$Q,6)&gt;24*(3-1),IF(VLOOKUP($A86,'Outbreak dataset'!$A:$Q,6)&lt;24*(3),VLOOKUP($A86,'Outbreak dataset'!$A:$Q,14),"NA"),"NA")</f>
        <v>NA</v>
      </c>
      <c r="D86" s="49" t="str">
        <f>IF(VLOOKUP($A86,'Outbreak dataset'!$A:$Q,6)&gt;24*(4-1),IF(VLOOKUP($A86,'Outbreak dataset'!$A:$Q,6)&lt;24*(4),VLOOKUP($A86,'Outbreak dataset'!$A:$Q,14),"NA"),"NA")</f>
        <v>NA</v>
      </c>
      <c r="E86" s="49" t="str">
        <f>IF(VLOOKUP($A86,'Outbreak dataset'!$A:$Q,6)&gt;24*(5-1),IF(VLOOKUP($A86,'Outbreak dataset'!$A:$Q,6)&lt;24*(5),VLOOKUP($A86,'Outbreak dataset'!$A:$Q,14),"NA"),"NA")</f>
        <v>NA</v>
      </c>
    </row>
    <row r="87" spans="1:5">
      <c r="A87" s="49">
        <f>IF(ISERROR(MATCH(A86+1,'Outbreak dataset'!A:A,0)),"",A86+1)</f>
        <v>76</v>
      </c>
      <c r="B87" s="49" t="str">
        <f>IF(VLOOKUP($A87,'Outbreak dataset'!$A:$Q,6)&gt;24*(2-1),IF(VLOOKUP($A87,'Outbreak dataset'!$A:$Q,6)&lt;24*(2),VLOOKUP($A87,'Outbreak dataset'!$A:$Q,14),"NA"),"NA")</f>
        <v>NA</v>
      </c>
      <c r="C87" s="49" t="str">
        <f>IF(VLOOKUP($A87,'Outbreak dataset'!$A:$Q,6)&gt;24*(3-1),IF(VLOOKUP($A87,'Outbreak dataset'!$A:$Q,6)&lt;24*(3),VLOOKUP($A87,'Outbreak dataset'!$A:$Q,14),"NA"),"NA")</f>
        <v>NA</v>
      </c>
      <c r="D87" s="49" t="str">
        <f>IF(VLOOKUP($A87,'Outbreak dataset'!$A:$Q,6)&gt;24*(4-1),IF(VLOOKUP($A87,'Outbreak dataset'!$A:$Q,6)&lt;24*(4),VLOOKUP($A87,'Outbreak dataset'!$A:$Q,14),"NA"),"NA")</f>
        <v>NA</v>
      </c>
      <c r="E87" s="49" t="str">
        <f>IF(VLOOKUP($A87,'Outbreak dataset'!$A:$Q,6)&gt;24*(5-1),IF(VLOOKUP($A87,'Outbreak dataset'!$A:$Q,6)&lt;24*(5),VLOOKUP($A87,'Outbreak dataset'!$A:$Q,14),"NA"),"NA")</f>
        <v>NA</v>
      </c>
    </row>
    <row r="88" spans="1:5">
      <c r="A88" s="49"/>
      <c r="B88" s="49"/>
      <c r="C88" s="49"/>
      <c r="D88" s="49"/>
      <c r="E88" s="49"/>
    </row>
    <row r="89" spans="1:5">
      <c r="A89" s="49"/>
      <c r="B89" s="49"/>
      <c r="C89" s="49"/>
      <c r="D89" s="49"/>
      <c r="E89" s="49"/>
    </row>
    <row r="90" spans="1:5">
      <c r="A90" s="49"/>
      <c r="B90" s="49"/>
      <c r="C90" s="49"/>
      <c r="D90" s="49"/>
      <c r="E90" s="49"/>
    </row>
    <row r="91" spans="1:5">
      <c r="A91" s="49"/>
      <c r="B91" s="49"/>
      <c r="C91" s="49"/>
      <c r="D91" s="49"/>
      <c r="E91" s="49"/>
    </row>
    <row r="92" spans="1:5">
      <c r="A92" s="49"/>
      <c r="B92" s="49"/>
      <c r="C92" s="49"/>
      <c r="D92" s="49"/>
      <c r="E92" s="49"/>
    </row>
    <row r="93" spans="1:5">
      <c r="A93" s="49"/>
      <c r="B93" s="49"/>
      <c r="C93" s="49"/>
      <c r="D93" s="49"/>
      <c r="E93" s="49"/>
    </row>
    <row r="94" spans="1:5">
      <c r="A94" s="49"/>
      <c r="B94" s="49"/>
      <c r="C94" s="49"/>
      <c r="D94" s="49"/>
      <c r="E94" s="49"/>
    </row>
    <row r="95" spans="1:5">
      <c r="A95" s="49"/>
      <c r="B95" s="49"/>
      <c r="C95" s="49"/>
      <c r="D95" s="49"/>
      <c r="E95" s="49"/>
    </row>
    <row r="96" spans="1:5">
      <c r="A96" s="49"/>
      <c r="B96" s="49"/>
      <c r="C96" s="49"/>
      <c r="D96" s="49"/>
      <c r="E96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I23" sqref="I23"/>
    </sheetView>
  </sheetViews>
  <sheetFormatPr defaultColWidth="8.875" defaultRowHeight="15.75"/>
  <cols>
    <col min="2" max="2" width="22.125" customWidth="1"/>
    <col min="3" max="3" width="13" customWidth="1"/>
    <col min="4" max="4" width="20" bestFit="1" customWidth="1"/>
  </cols>
  <sheetData>
    <row r="1" spans="2:4">
      <c r="B1" s="17"/>
      <c r="C1" s="21"/>
      <c r="D1" s="21"/>
    </row>
    <row r="2" spans="2:4">
      <c r="C2" s="17" t="s">
        <v>27</v>
      </c>
      <c r="D2" s="17" t="s">
        <v>58</v>
      </c>
    </row>
    <row r="3" spans="2:4">
      <c r="B3" s="17" t="s">
        <v>59</v>
      </c>
      <c r="C3" s="33">
        <f>COUNT('Outbreak dataset'!R:R)-COUNTIFS('Outbreak dataset'!B:B,"Seed")</f>
        <v>73</v>
      </c>
      <c r="D3" t="s">
        <v>60</v>
      </c>
    </row>
    <row r="4" spans="2:4">
      <c r="B4" s="17" t="s">
        <v>61</v>
      </c>
      <c r="C4" s="33">
        <f>SUMIFS('Outbreak dataset'!R:R,'Outbreak dataset'!B:B,"&lt;&gt;Seed")</f>
        <v>40</v>
      </c>
      <c r="D4" s="19">
        <f>C4/C3</f>
        <v>0.54794520547945202</v>
      </c>
    </row>
    <row r="5" spans="2:4">
      <c r="B5" s="17" t="s">
        <v>62</v>
      </c>
      <c r="C5" s="33">
        <f>SUMIFS('Outbreak dataset'!S:S,'Outbreak dataset'!B:B,"&lt;&gt;Seed")</f>
        <v>22</v>
      </c>
      <c r="D5" s="19">
        <f>C5/C3</f>
        <v>0.30136986301369861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I5" sqref="I5"/>
    </sheetView>
  </sheetViews>
  <sheetFormatPr defaultColWidth="8.875" defaultRowHeight="15.75"/>
  <cols>
    <col min="2" max="2" width="8.125" bestFit="1" customWidth="1"/>
    <col min="3" max="3" width="11.5" customWidth="1"/>
    <col min="5" max="5" width="10.875" customWidth="1"/>
  </cols>
  <sheetData>
    <row r="2" spans="2:10">
      <c r="B2" s="17" t="s">
        <v>63</v>
      </c>
      <c r="C2" s="17" t="s">
        <v>64</v>
      </c>
      <c r="D2" s="17"/>
      <c r="E2" s="17" t="s">
        <v>65</v>
      </c>
      <c r="F2" s="17" t="s">
        <v>66</v>
      </c>
      <c r="I2" s="17" t="s">
        <v>67</v>
      </c>
      <c r="J2" s="19">
        <f>MAX('Outbreak dataset'!T:T)</f>
        <v>48.083333333333336</v>
      </c>
    </row>
    <row r="3" spans="2:10">
      <c r="B3">
        <v>0</v>
      </c>
      <c r="C3">
        <f>COUNTIF('Outbreak dataset'!T:T,"&lt;"&amp;B3)</f>
        <v>0</v>
      </c>
      <c r="I3" s="17" t="s">
        <v>68</v>
      </c>
      <c r="J3" s="19">
        <f>MIN('Outbreak dataset'!T:T)</f>
        <v>0.15000000000000568</v>
      </c>
    </row>
    <row r="4" spans="2:10">
      <c r="B4">
        <v>1</v>
      </c>
      <c r="C4">
        <f>COUNTIF('Outbreak dataset'!T:T,"&lt;"&amp;B4)</f>
        <v>2</v>
      </c>
      <c r="E4">
        <v>1</v>
      </c>
      <c r="F4">
        <f>C4-C3</f>
        <v>2</v>
      </c>
      <c r="I4" s="17" t="s">
        <v>69</v>
      </c>
      <c r="J4" s="19">
        <f>AVERAGE('Outbreak dataset'!T:T)</f>
        <v>16.238194444444449</v>
      </c>
    </row>
    <row r="5" spans="2:10">
      <c r="B5">
        <v>2</v>
      </c>
      <c r="C5">
        <f>COUNTIF('Outbreak dataset'!T:T,"&lt;"&amp;B5)</f>
        <v>4</v>
      </c>
      <c r="E5">
        <v>2</v>
      </c>
      <c r="F5">
        <f>C5-C4</f>
        <v>2</v>
      </c>
    </row>
    <row r="6" spans="2:10">
      <c r="B6">
        <v>3</v>
      </c>
      <c r="C6">
        <f>COUNTIF('Outbreak dataset'!T:T,"&lt;"&amp;B6)</f>
        <v>5</v>
      </c>
      <c r="E6">
        <v>3</v>
      </c>
      <c r="F6">
        <f t="shared" ref="F6:F23" si="0">C6-C5</f>
        <v>1</v>
      </c>
    </row>
    <row r="7" spans="2:10">
      <c r="B7">
        <v>4</v>
      </c>
      <c r="C7">
        <f>COUNTIF('Outbreak dataset'!T:T,"&lt;"&amp;B7)</f>
        <v>8</v>
      </c>
      <c r="E7">
        <v>4</v>
      </c>
      <c r="F7">
        <f t="shared" si="0"/>
        <v>3</v>
      </c>
    </row>
    <row r="8" spans="2:10">
      <c r="B8">
        <v>5</v>
      </c>
      <c r="C8">
        <f>COUNTIF('Outbreak dataset'!T:T,"&lt;"&amp;B8)</f>
        <v>9</v>
      </c>
      <c r="E8">
        <v>5</v>
      </c>
      <c r="F8">
        <f t="shared" si="0"/>
        <v>1</v>
      </c>
    </row>
    <row r="9" spans="2:10">
      <c r="B9">
        <v>10</v>
      </c>
      <c r="C9">
        <f>COUNTIF('Outbreak dataset'!T:T,"&lt;"&amp;B9)</f>
        <v>11</v>
      </c>
      <c r="E9">
        <v>10</v>
      </c>
      <c r="F9">
        <f t="shared" si="0"/>
        <v>2</v>
      </c>
    </row>
    <row r="10" spans="2:10">
      <c r="B10">
        <v>15</v>
      </c>
      <c r="C10">
        <f>COUNTIF('Outbreak dataset'!T:T,"&lt;"&amp;B10)</f>
        <v>11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dataset'!T:T,"&lt;"&amp;B11)</f>
        <v>15</v>
      </c>
      <c r="E11">
        <v>20</v>
      </c>
      <c r="F11">
        <f t="shared" si="0"/>
        <v>4</v>
      </c>
    </row>
    <row r="12" spans="2:10">
      <c r="B12">
        <v>25</v>
      </c>
      <c r="C12">
        <f>COUNTIF('Outbreak dataset'!T:T,"&lt;"&amp;B12)</f>
        <v>19</v>
      </c>
      <c r="E12">
        <v>25</v>
      </c>
      <c r="F12">
        <f t="shared" si="0"/>
        <v>4</v>
      </c>
    </row>
    <row r="13" spans="2:10">
      <c r="B13">
        <v>30</v>
      </c>
      <c r="C13">
        <f>COUNTIF('Outbreak dataset'!T:T,"&lt;"&amp;B13)</f>
        <v>20</v>
      </c>
      <c r="E13">
        <v>30</v>
      </c>
      <c r="F13">
        <f t="shared" si="0"/>
        <v>1</v>
      </c>
    </row>
    <row r="14" spans="2:10">
      <c r="B14">
        <v>35</v>
      </c>
      <c r="C14">
        <f>COUNTIF('Outbreak dataset'!T:T,"&lt;"&amp;B14)</f>
        <v>21</v>
      </c>
      <c r="E14">
        <v>35</v>
      </c>
      <c r="F14">
        <f t="shared" si="0"/>
        <v>1</v>
      </c>
    </row>
    <row r="15" spans="2:10">
      <c r="B15">
        <v>40</v>
      </c>
      <c r="C15">
        <f>COUNTIF('Outbreak dataset'!T:T,"&lt;"&amp;B15)</f>
        <v>22</v>
      </c>
      <c r="E15">
        <v>40</v>
      </c>
      <c r="F15">
        <f t="shared" si="0"/>
        <v>1</v>
      </c>
    </row>
    <row r="16" spans="2:10">
      <c r="B16">
        <v>45</v>
      </c>
      <c r="C16">
        <f>COUNTIF('Outbreak dataset'!T:T,"&lt;"&amp;B16)</f>
        <v>23</v>
      </c>
      <c r="E16">
        <v>45</v>
      </c>
      <c r="F16">
        <f>C16-C15</f>
        <v>1</v>
      </c>
    </row>
    <row r="17" spans="2:6">
      <c r="B17">
        <v>50</v>
      </c>
      <c r="C17">
        <f>COUNTIF('Outbreak dataset'!T:T,"&lt;"&amp;B17)</f>
        <v>24</v>
      </c>
      <c r="E17">
        <v>50</v>
      </c>
      <c r="F17">
        <f t="shared" si="0"/>
        <v>1</v>
      </c>
    </row>
    <row r="18" spans="2:6">
      <c r="B18">
        <v>55</v>
      </c>
      <c r="C18">
        <f>COUNTIF('Outbreak dataset'!T:T,"&lt;"&amp;B18)</f>
        <v>24</v>
      </c>
      <c r="E18">
        <v>55</v>
      </c>
      <c r="F18">
        <f t="shared" si="0"/>
        <v>0</v>
      </c>
    </row>
    <row r="19" spans="2:6">
      <c r="B19">
        <v>60</v>
      </c>
      <c r="C19">
        <f>COUNTIF('Outbreak dataset'!T:T,"&lt;"&amp;B19)</f>
        <v>24</v>
      </c>
      <c r="E19">
        <v>60</v>
      </c>
      <c r="F19">
        <f t="shared" si="0"/>
        <v>0</v>
      </c>
    </row>
    <row r="20" spans="2:6">
      <c r="B20">
        <v>65</v>
      </c>
      <c r="C20">
        <f>COUNTIF('Outbreak dataset'!T:T,"&lt;"&amp;B20)</f>
        <v>24</v>
      </c>
      <c r="E20">
        <v>65</v>
      </c>
      <c r="F20">
        <f t="shared" si="0"/>
        <v>0</v>
      </c>
    </row>
    <row r="21" spans="2:6">
      <c r="B21">
        <v>70</v>
      </c>
      <c r="C21">
        <f>COUNTIF('Outbreak dataset'!T:T,"&lt;"&amp;B21)</f>
        <v>24</v>
      </c>
      <c r="E21">
        <v>70</v>
      </c>
      <c r="F21">
        <f t="shared" si="0"/>
        <v>0</v>
      </c>
    </row>
    <row r="22" spans="2:6">
      <c r="B22">
        <v>75</v>
      </c>
      <c r="C22">
        <f>COUNTIF('Outbreak dataset'!T:T,"&lt;"&amp;B22)</f>
        <v>24</v>
      </c>
      <c r="E22">
        <v>75</v>
      </c>
      <c r="F22">
        <f t="shared" si="0"/>
        <v>0</v>
      </c>
    </row>
    <row r="23" spans="2:6">
      <c r="B23">
        <v>80</v>
      </c>
      <c r="C23">
        <f>COUNTIF('Outbreak dataset'!T:T,"&lt;"&amp;B23)</f>
        <v>24</v>
      </c>
      <c r="E23">
        <v>80</v>
      </c>
      <c r="F23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G6" sqref="G6"/>
    </sheetView>
  </sheetViews>
  <sheetFormatPr defaultColWidth="8.875" defaultRowHeight="15.75"/>
  <cols>
    <col min="3" max="3" width="11.625" customWidth="1"/>
    <col min="5" max="5" width="11.625" customWidth="1"/>
  </cols>
  <sheetData>
    <row r="2" spans="2:10">
      <c r="B2" s="17" t="s">
        <v>63</v>
      </c>
      <c r="C2" s="17" t="s">
        <v>64</v>
      </c>
      <c r="D2" s="17"/>
      <c r="E2" s="17" t="s">
        <v>65</v>
      </c>
      <c r="F2" s="17" t="s">
        <v>66</v>
      </c>
      <c r="I2" s="17" t="s">
        <v>67</v>
      </c>
      <c r="J2" s="19">
        <f>MAX('Outbreak dataset'!U:U)</f>
        <v>31.733333333333334</v>
      </c>
    </row>
    <row r="3" spans="2:10">
      <c r="B3">
        <v>0</v>
      </c>
      <c r="C3">
        <f>COUNTIF('Outbreak dataset'!U:U,"&lt;"&amp;B3)</f>
        <v>0</v>
      </c>
      <c r="I3" s="17" t="s">
        <v>68</v>
      </c>
      <c r="J3" s="19">
        <f>MIN('Outbreak dataset'!U:U)</f>
        <v>0</v>
      </c>
    </row>
    <row r="4" spans="2:10">
      <c r="B4">
        <v>1</v>
      </c>
      <c r="C4">
        <f>COUNTIF('Outbreak dataset'!U:U,"&lt;"&amp;B4)</f>
        <v>11</v>
      </c>
      <c r="E4">
        <v>1</v>
      </c>
      <c r="F4">
        <f>C4-C3</f>
        <v>11</v>
      </c>
      <c r="I4" s="17" t="s">
        <v>69</v>
      </c>
      <c r="J4" s="19">
        <f>AVERAGE('Outbreak dataset'!U:U)</f>
        <v>8.4597222222222186</v>
      </c>
    </row>
    <row r="5" spans="2:10">
      <c r="B5">
        <v>2</v>
      </c>
      <c r="C5">
        <f>COUNTIF('Outbreak dataset'!U:U,"&lt;"&amp;B5)</f>
        <v>12</v>
      </c>
      <c r="E5">
        <v>2</v>
      </c>
      <c r="F5">
        <f>C5-C4</f>
        <v>1</v>
      </c>
    </row>
    <row r="6" spans="2:10">
      <c r="B6">
        <v>3</v>
      </c>
      <c r="C6">
        <f>COUNTIF('Outbreak dataset'!U:U,"&lt;"&amp;B6)</f>
        <v>12</v>
      </c>
      <c r="E6">
        <v>3</v>
      </c>
      <c r="F6">
        <f t="shared" ref="F6:F13" si="0">C6-C5</f>
        <v>0</v>
      </c>
    </row>
    <row r="7" spans="2:10">
      <c r="B7">
        <v>4</v>
      </c>
      <c r="C7">
        <f>COUNTIF('Outbreak dataset'!U:U,"&lt;"&amp;B7)</f>
        <v>14</v>
      </c>
      <c r="E7">
        <v>4</v>
      </c>
      <c r="F7">
        <f t="shared" si="0"/>
        <v>2</v>
      </c>
    </row>
    <row r="8" spans="2:10">
      <c r="B8">
        <v>5</v>
      </c>
      <c r="C8">
        <f>COUNTIF('Outbreak dataset'!U:U,"&lt;"&amp;B8)</f>
        <v>15</v>
      </c>
      <c r="E8">
        <v>5</v>
      </c>
      <c r="F8">
        <f t="shared" si="0"/>
        <v>1</v>
      </c>
    </row>
    <row r="9" spans="2:10">
      <c r="B9">
        <v>10</v>
      </c>
      <c r="C9">
        <f>COUNTIF('Outbreak dataset'!U:U,"&lt;"&amp;B9)</f>
        <v>17</v>
      </c>
      <c r="E9">
        <v>10</v>
      </c>
      <c r="F9">
        <f t="shared" si="0"/>
        <v>2</v>
      </c>
    </row>
    <row r="10" spans="2:10">
      <c r="B10">
        <v>15</v>
      </c>
      <c r="C10">
        <f>COUNTIF('Outbreak dataset'!U:U,"&lt;"&amp;B10)</f>
        <v>18</v>
      </c>
      <c r="E10">
        <v>15</v>
      </c>
      <c r="F10">
        <f t="shared" si="0"/>
        <v>1</v>
      </c>
    </row>
    <row r="11" spans="2:10">
      <c r="B11">
        <v>20</v>
      </c>
      <c r="C11">
        <f>COUNTIF('Outbreak dataset'!U:U,"&lt;"&amp;B11)</f>
        <v>18</v>
      </c>
      <c r="E11">
        <v>20</v>
      </c>
      <c r="F11">
        <f t="shared" si="0"/>
        <v>0</v>
      </c>
    </row>
    <row r="12" spans="2:10">
      <c r="B12">
        <v>25</v>
      </c>
      <c r="C12">
        <f>COUNTIF('Outbreak dataset'!U:U,"&lt;"&amp;B12)</f>
        <v>20</v>
      </c>
      <c r="E12">
        <v>25</v>
      </c>
      <c r="F12">
        <f t="shared" si="0"/>
        <v>2</v>
      </c>
    </row>
    <row r="13" spans="2:10">
      <c r="B13">
        <v>30</v>
      </c>
      <c r="C13">
        <f>COUNTIF('Outbreak dataset'!U:U,"&lt;"&amp;B13)</f>
        <v>23</v>
      </c>
      <c r="E13">
        <v>30</v>
      </c>
      <c r="F13">
        <f t="shared" si="0"/>
        <v>3</v>
      </c>
    </row>
    <row r="14" spans="2:10">
      <c r="B14">
        <v>35</v>
      </c>
      <c r="C14">
        <f>COUNTIF('Outbreak dataset'!U:U,"&lt;"&amp;B14)</f>
        <v>24</v>
      </c>
      <c r="E14">
        <v>35</v>
      </c>
      <c r="F14">
        <f>C14-C13</f>
        <v>1</v>
      </c>
    </row>
    <row r="16" spans="2:10">
      <c r="E16" s="20"/>
    </row>
    <row r="17" spans="3:5">
      <c r="E17" s="20"/>
    </row>
    <row r="21" spans="3:5">
      <c r="C21" s="19"/>
    </row>
    <row r="29" spans="3:5">
      <c r="C29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R19" sqref="R19"/>
    </sheetView>
  </sheetViews>
  <sheetFormatPr defaultColWidth="8.875" defaultRowHeight="15.75"/>
  <cols>
    <col min="3" max="3" width="10.875" customWidth="1"/>
    <col min="5" max="5" width="10.625" customWidth="1"/>
  </cols>
  <sheetData>
    <row r="2" spans="2:10">
      <c r="B2" s="17" t="s">
        <v>63</v>
      </c>
      <c r="C2" s="17" t="s">
        <v>64</v>
      </c>
      <c r="D2" s="17"/>
      <c r="E2" s="17" t="s">
        <v>65</v>
      </c>
      <c r="F2" s="17" t="s">
        <v>66</v>
      </c>
      <c r="I2" s="17" t="s">
        <v>67</v>
      </c>
      <c r="J2" s="19" t="e">
        <f>MAX('Outbreak dataset'!V:V)</f>
        <v>#VALUE!</v>
      </c>
    </row>
    <row r="3" spans="2:10">
      <c r="B3">
        <v>0</v>
      </c>
      <c r="C3">
        <f>COUNTIF('Outbreak dataset'!V:V,"&lt;"&amp;B3)</f>
        <v>0</v>
      </c>
      <c r="I3" s="17" t="s">
        <v>68</v>
      </c>
      <c r="J3" s="19" t="e">
        <f>MIN('Outbreak dataset'!V:V)</f>
        <v>#VALUE!</v>
      </c>
    </row>
    <row r="4" spans="2:10">
      <c r="B4">
        <v>1</v>
      </c>
      <c r="C4">
        <f>COUNTIF('Outbreak dataset'!V:V,"&lt;"&amp;B4)</f>
        <v>14</v>
      </c>
      <c r="E4">
        <v>1</v>
      </c>
      <c r="F4">
        <f>C4-C3</f>
        <v>14</v>
      </c>
      <c r="I4" s="17" t="s">
        <v>69</v>
      </c>
      <c r="J4" s="19" t="e">
        <f>AVERAGE('Outbreak dataset'!V:V)</f>
        <v>#VALUE!</v>
      </c>
    </row>
    <row r="5" spans="2:10">
      <c r="B5">
        <v>2</v>
      </c>
      <c r="C5">
        <f>COUNTIF('Outbreak dataset'!V:V,"&lt;"&amp;B5)</f>
        <v>16</v>
      </c>
      <c r="E5">
        <v>2</v>
      </c>
      <c r="F5">
        <f>C5-C4</f>
        <v>2</v>
      </c>
    </row>
    <row r="6" spans="2:10">
      <c r="B6">
        <v>3</v>
      </c>
      <c r="C6">
        <f>COUNTIF('Outbreak dataset'!V:V,"&lt;"&amp;B6)</f>
        <v>16</v>
      </c>
      <c r="E6">
        <v>3</v>
      </c>
      <c r="F6">
        <f t="shared" ref="F6:F14" si="0">C6-C5</f>
        <v>0</v>
      </c>
    </row>
    <row r="7" spans="2:10">
      <c r="B7">
        <v>4</v>
      </c>
      <c r="C7">
        <f>COUNTIF('Outbreak dataset'!V:V,"&lt;"&amp;B7)</f>
        <v>21</v>
      </c>
      <c r="E7">
        <v>4</v>
      </c>
      <c r="F7">
        <f t="shared" si="0"/>
        <v>5</v>
      </c>
    </row>
    <row r="8" spans="2:10">
      <c r="B8">
        <v>5</v>
      </c>
      <c r="C8">
        <f>COUNTIF('Outbreak dataset'!V:V,"&lt;"&amp;B8)</f>
        <v>23</v>
      </c>
      <c r="E8">
        <v>5</v>
      </c>
      <c r="F8">
        <f t="shared" si="0"/>
        <v>2</v>
      </c>
    </row>
    <row r="9" spans="2:10">
      <c r="B9">
        <v>10</v>
      </c>
      <c r="C9">
        <f>COUNTIF('Outbreak dataset'!V:V,"&lt;"&amp;B9)</f>
        <v>24</v>
      </c>
      <c r="E9">
        <v>10</v>
      </c>
      <c r="F9">
        <f t="shared" si="0"/>
        <v>1</v>
      </c>
    </row>
    <row r="10" spans="2:10">
      <c r="B10">
        <v>20</v>
      </c>
      <c r="C10">
        <f>COUNTIF('Outbreak dataset'!V:V,"&lt;"&amp;B10)</f>
        <v>27</v>
      </c>
      <c r="E10">
        <v>20</v>
      </c>
      <c r="F10">
        <f t="shared" si="0"/>
        <v>3</v>
      </c>
    </row>
    <row r="11" spans="2:10">
      <c r="B11">
        <v>40</v>
      </c>
      <c r="C11">
        <f>COUNTIF('Outbreak dataset'!V:V,"&lt;"&amp;B11)</f>
        <v>31</v>
      </c>
      <c r="E11">
        <v>40</v>
      </c>
      <c r="F11">
        <f t="shared" si="0"/>
        <v>4</v>
      </c>
    </row>
    <row r="12" spans="2:10">
      <c r="B12">
        <v>60</v>
      </c>
      <c r="C12">
        <f>COUNTIF('Outbreak dataset'!V:V,"&lt;"&amp;B12)</f>
        <v>31</v>
      </c>
      <c r="E12">
        <v>60</v>
      </c>
      <c r="F12">
        <f t="shared" si="0"/>
        <v>0</v>
      </c>
    </row>
    <row r="13" spans="2:10">
      <c r="B13">
        <v>80</v>
      </c>
      <c r="C13">
        <f>COUNTIF('Outbreak dataset'!V:V,"&lt;"&amp;B13)</f>
        <v>32</v>
      </c>
      <c r="E13">
        <v>80</v>
      </c>
      <c r="F13">
        <f t="shared" si="0"/>
        <v>1</v>
      </c>
    </row>
    <row r="14" spans="2:10">
      <c r="B14">
        <v>100</v>
      </c>
      <c r="C14">
        <f>COUNTIF('Outbreak dataset'!V:V,"&lt;"&amp;B14)</f>
        <v>32</v>
      </c>
      <c r="E14">
        <v>100</v>
      </c>
      <c r="F14">
        <f t="shared" si="0"/>
        <v>0</v>
      </c>
    </row>
    <row r="15" spans="2:10">
      <c r="B15">
        <v>120</v>
      </c>
      <c r="C15">
        <f>COUNTIF('Outbreak dataset'!V:V,"&lt;"&amp;B15)</f>
        <v>32</v>
      </c>
      <c r="E15">
        <v>120</v>
      </c>
      <c r="F15">
        <f>C15-C14</f>
        <v>0</v>
      </c>
    </row>
    <row r="16" spans="2:10">
      <c r="E16" s="2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workbookViewId="0">
      <selection activeCell="I5" sqref="I5"/>
    </sheetView>
  </sheetViews>
  <sheetFormatPr defaultColWidth="8.875" defaultRowHeight="15.75"/>
  <cols>
    <col min="1" max="1" width="8.875" style="19"/>
    <col min="5" max="5" width="10.375" customWidth="1"/>
  </cols>
  <sheetData>
    <row r="2" spans="2:10">
      <c r="B2" s="17" t="s">
        <v>63</v>
      </c>
      <c r="C2" s="17" t="s">
        <v>64</v>
      </c>
      <c r="D2" s="17"/>
      <c r="E2" s="17" t="s">
        <v>65</v>
      </c>
      <c r="F2" s="17" t="s">
        <v>66</v>
      </c>
      <c r="I2" s="17" t="s">
        <v>67</v>
      </c>
      <c r="J2" s="19">
        <f>MAX('Outbreak dataset'!X:X)</f>
        <v>48.083333333333336</v>
      </c>
    </row>
    <row r="3" spans="2:10">
      <c r="B3">
        <v>0</v>
      </c>
      <c r="C3">
        <f>COUNTIF('Outbreak dataset'!X:X,"&lt;"&amp;B3)</f>
        <v>0</v>
      </c>
      <c r="I3" s="17" t="s">
        <v>68</v>
      </c>
      <c r="J3" s="19">
        <f>MIN('Outbreak dataset'!X:X)</f>
        <v>0.1666666666666714</v>
      </c>
    </row>
    <row r="4" spans="2:10">
      <c r="B4">
        <v>1</v>
      </c>
      <c r="C4">
        <f>COUNTIF('Outbreak dataset'!X:X,"&lt;"&amp;B4)</f>
        <v>3</v>
      </c>
      <c r="E4">
        <v>1</v>
      </c>
      <c r="F4">
        <f>C4-C3</f>
        <v>3</v>
      </c>
      <c r="I4" s="17" t="s">
        <v>69</v>
      </c>
      <c r="J4" s="19">
        <f>AVERAGE('Outbreak dataset'!X:X)</f>
        <v>15.802272727272735</v>
      </c>
    </row>
    <row r="5" spans="2:10">
      <c r="B5">
        <v>2</v>
      </c>
      <c r="C5">
        <f>COUNTIF('Outbreak dataset'!X:X,"&lt;"&amp;B5)</f>
        <v>5</v>
      </c>
      <c r="E5">
        <v>2</v>
      </c>
      <c r="F5">
        <f>C5-C4</f>
        <v>2</v>
      </c>
    </row>
    <row r="6" spans="2:10">
      <c r="B6">
        <v>3</v>
      </c>
      <c r="C6">
        <f>COUNTIF('Outbreak dataset'!X:X,"&lt;"&amp;B6)</f>
        <v>9</v>
      </c>
      <c r="E6">
        <v>3</v>
      </c>
      <c r="F6">
        <f t="shared" ref="F6:F16" si="0">C6-C5</f>
        <v>4</v>
      </c>
    </row>
    <row r="7" spans="2:10">
      <c r="B7">
        <v>4</v>
      </c>
      <c r="C7">
        <f>COUNTIF('Outbreak dataset'!X:X,"&lt;"&amp;B7)</f>
        <v>18</v>
      </c>
      <c r="E7">
        <v>4</v>
      </c>
      <c r="F7">
        <f t="shared" si="0"/>
        <v>9</v>
      </c>
    </row>
    <row r="8" spans="2:10">
      <c r="B8">
        <v>5</v>
      </c>
      <c r="C8">
        <f>COUNTIF('Outbreak dataset'!X:X,"&lt;"&amp;B8)</f>
        <v>19</v>
      </c>
      <c r="E8">
        <v>5</v>
      </c>
      <c r="F8">
        <f t="shared" si="0"/>
        <v>1</v>
      </c>
    </row>
    <row r="9" spans="2:10">
      <c r="B9">
        <v>10</v>
      </c>
      <c r="C9">
        <f>COUNTIF('Outbreak dataset'!X:X,"&lt;"&amp;B9)</f>
        <v>23</v>
      </c>
      <c r="E9">
        <v>10</v>
      </c>
      <c r="F9">
        <f t="shared" si="0"/>
        <v>4</v>
      </c>
    </row>
    <row r="10" spans="2:10">
      <c r="B10">
        <v>20</v>
      </c>
      <c r="C10">
        <f>COUNTIF('Outbreak dataset'!X:X,"&lt;"&amp;B10)</f>
        <v>29</v>
      </c>
      <c r="E10">
        <v>20</v>
      </c>
      <c r="F10">
        <f t="shared" si="0"/>
        <v>6</v>
      </c>
    </row>
    <row r="11" spans="2:10">
      <c r="B11">
        <v>30</v>
      </c>
      <c r="C11">
        <f>COUNTIF('Outbreak dataset'!X:X,"&lt;"&amp;B11)</f>
        <v>35</v>
      </c>
      <c r="E11">
        <v>30</v>
      </c>
      <c r="F11">
        <f t="shared" si="0"/>
        <v>6</v>
      </c>
    </row>
    <row r="12" spans="2:10">
      <c r="B12">
        <v>40</v>
      </c>
      <c r="C12">
        <f>COUNTIF('Outbreak dataset'!X:X,"&lt;"&amp;B12)</f>
        <v>40</v>
      </c>
      <c r="E12">
        <v>40</v>
      </c>
      <c r="F12">
        <f t="shared" si="0"/>
        <v>5</v>
      </c>
    </row>
    <row r="13" spans="2:10">
      <c r="B13">
        <v>50</v>
      </c>
      <c r="C13">
        <f>COUNTIF('Outbreak dataset'!X:X,"&lt;"&amp;B13)</f>
        <v>44</v>
      </c>
      <c r="E13">
        <v>50</v>
      </c>
      <c r="F13">
        <f t="shared" si="0"/>
        <v>4</v>
      </c>
    </row>
    <row r="14" spans="2:10">
      <c r="B14">
        <v>60</v>
      </c>
      <c r="C14">
        <f>COUNTIF('Outbreak dataset'!X:X,"&lt;"&amp;B14)</f>
        <v>44</v>
      </c>
      <c r="E14">
        <v>60</v>
      </c>
      <c r="F14">
        <f t="shared" si="0"/>
        <v>0</v>
      </c>
    </row>
    <row r="15" spans="2:10">
      <c r="B15">
        <v>70</v>
      </c>
      <c r="C15">
        <f>COUNTIF('Outbreak dataset'!X:X,"&lt;"&amp;B15)</f>
        <v>44</v>
      </c>
      <c r="E15">
        <v>70</v>
      </c>
      <c r="F15">
        <f t="shared" si="0"/>
        <v>0</v>
      </c>
    </row>
    <row r="16" spans="2:10">
      <c r="B16">
        <v>80</v>
      </c>
      <c r="C16">
        <f>COUNTIF('Outbreak dataset'!X:X,"&lt;"&amp;B16)</f>
        <v>44</v>
      </c>
      <c r="E16">
        <v>80</v>
      </c>
      <c r="F16">
        <f t="shared" si="0"/>
        <v>0</v>
      </c>
    </row>
    <row r="17" spans="2:5">
      <c r="E17" s="20"/>
    </row>
    <row r="20" spans="2:5">
      <c r="B20" s="19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3" sqref="C3"/>
    </sheetView>
  </sheetViews>
  <sheetFormatPr defaultColWidth="8.875" defaultRowHeight="15.75"/>
  <cols>
    <col min="1" max="1" width="14.125" customWidth="1"/>
    <col min="2" max="2" width="26.125" customWidth="1"/>
    <col min="3" max="5" width="9" customWidth="1"/>
    <col min="9" max="9" width="8.5" customWidth="1"/>
  </cols>
  <sheetData>
    <row r="1" spans="1:10">
      <c r="A1" s="28"/>
      <c r="B1" s="30"/>
      <c r="C1" s="28"/>
      <c r="D1" s="28"/>
      <c r="E1" s="28"/>
      <c r="F1" s="28"/>
      <c r="G1" s="28"/>
      <c r="H1" s="28"/>
      <c r="I1" s="28"/>
      <c r="J1" s="28"/>
    </row>
    <row r="2" spans="1:10">
      <c r="A2" s="30" t="s">
        <v>70</v>
      </c>
      <c r="B2" s="40" t="s">
        <v>71</v>
      </c>
      <c r="C2" s="41" t="s">
        <v>42</v>
      </c>
      <c r="D2" s="41" t="s">
        <v>43</v>
      </c>
      <c r="E2" s="41" t="s">
        <v>44</v>
      </c>
      <c r="F2" s="42" t="s">
        <v>45</v>
      </c>
      <c r="G2" s="42" t="s">
        <v>46</v>
      </c>
      <c r="H2" s="43"/>
      <c r="I2" s="28"/>
      <c r="J2" s="28"/>
    </row>
    <row r="3" spans="1:10">
      <c r="A3" s="28"/>
      <c r="B3" s="44">
        <f>SUM(C3:G3)</f>
        <v>59</v>
      </c>
      <c r="C3" s="44">
        <f>COUNTIF('Outbreak dataset'!$D:$D,'Outbreak dataset'!$AB$16)</f>
        <v>4</v>
      </c>
      <c r="D3" s="44">
        <f>COUNTIF('Outbreak dataset'!$D:$D,'Outbreak dataset'!$AB$16+1)</f>
        <v>2</v>
      </c>
      <c r="E3" s="44">
        <f>COUNTIF('Outbreak dataset'!$D:$D,'Outbreak dataset'!$AB$16+2)</f>
        <v>4</v>
      </c>
      <c r="F3" s="44">
        <f>COUNTIF('Outbreak dataset'!$D:$D,'Outbreak dataset'!$AB$16+3)</f>
        <v>33</v>
      </c>
      <c r="G3" s="44">
        <f>COUNTIF('Outbreak dataset'!$D:$D,'Outbreak dataset'!$AB$16+4)</f>
        <v>16</v>
      </c>
      <c r="H3" s="43"/>
      <c r="I3" s="81"/>
      <c r="J3" s="28"/>
    </row>
    <row r="4" spans="1:10">
      <c r="A4" s="28"/>
      <c r="B4" s="43"/>
      <c r="C4" s="44"/>
      <c r="D4" s="44"/>
      <c r="E4" s="44"/>
      <c r="F4" s="45"/>
      <c r="G4" s="45"/>
      <c r="H4" s="43"/>
      <c r="I4" s="28"/>
      <c r="J4" s="28"/>
    </row>
    <row r="5" spans="1:10">
      <c r="A5" s="28"/>
      <c r="B5" s="46" t="s">
        <v>72</v>
      </c>
      <c r="C5" s="41" t="s">
        <v>42</v>
      </c>
      <c r="D5" s="41" t="s">
        <v>43</v>
      </c>
      <c r="E5" s="41" t="s">
        <v>44</v>
      </c>
      <c r="F5" s="42" t="s">
        <v>45</v>
      </c>
      <c r="G5" s="42" t="s">
        <v>46</v>
      </c>
      <c r="H5" s="43"/>
      <c r="I5" s="28"/>
      <c r="J5" s="28"/>
    </row>
    <row r="6" spans="1:10">
      <c r="A6" s="28"/>
      <c r="B6" s="44">
        <f>SUM(C6:G6)</f>
        <v>43</v>
      </c>
      <c r="C6" s="44">
        <f>COUNTIFS('Outbreak dataset'!$F:$F,"&gt;"&amp;24*0,'Outbreak dataset'!$F:$F,"&lt;"&amp;24*1,'Outbreak dataset'!$C:$C,"FALSE")</f>
        <v>4</v>
      </c>
      <c r="D6" s="44">
        <f>COUNTIFS('Outbreak dataset'!$F:$F,"&gt;"&amp;24*1,'Outbreak dataset'!$F:$F,"&lt;"&amp;24*2,'Outbreak dataset'!$C:$C,"FALSE")</f>
        <v>2</v>
      </c>
      <c r="E6" s="44">
        <f>COUNTIFS('Outbreak dataset'!$F:$F,"&gt;"&amp;24*2,'Outbreak dataset'!$F:$F,"&lt;"&amp;24*3,'Outbreak dataset'!$C:$C,"FALSE")</f>
        <v>4</v>
      </c>
      <c r="F6" s="44">
        <f>COUNTIFS('Outbreak dataset'!$F:$F,"&gt;"&amp;24*3,'Outbreak dataset'!$F:$F,"&lt;"&amp;24*4,'Outbreak dataset'!$C:$C,"FALSE")</f>
        <v>26</v>
      </c>
      <c r="G6" s="44">
        <f>COUNTIFS('Outbreak dataset'!$F:$F,"&gt;"&amp;24*4,'Outbreak dataset'!$F:$F,"&lt;"&amp;24*5,'Outbreak dataset'!$C:$C,"FALSE")</f>
        <v>7</v>
      </c>
      <c r="H6" s="43"/>
      <c r="I6" s="28"/>
      <c r="J6" s="28"/>
    </row>
    <row r="7" spans="1:10">
      <c r="A7" s="28"/>
      <c r="B7" s="43"/>
      <c r="C7" s="44"/>
      <c r="D7" s="44"/>
      <c r="E7" s="44"/>
      <c r="F7" s="45"/>
      <c r="G7" s="45"/>
      <c r="H7" s="43"/>
      <c r="I7" s="28"/>
      <c r="J7" s="28"/>
    </row>
    <row r="8" spans="1:10">
      <c r="A8" s="30" t="s">
        <v>73</v>
      </c>
      <c r="B8" s="46" t="s">
        <v>74</v>
      </c>
      <c r="C8" s="41" t="s">
        <v>42</v>
      </c>
      <c r="D8" s="41" t="s">
        <v>43</v>
      </c>
      <c r="E8" s="41" t="s">
        <v>44</v>
      </c>
      <c r="F8" s="42" t="s">
        <v>45</v>
      </c>
      <c r="G8" s="42" t="s">
        <v>46</v>
      </c>
      <c r="H8" s="43"/>
      <c r="I8" s="28"/>
      <c r="J8" s="28"/>
    </row>
    <row r="9" spans="1:10">
      <c r="A9" s="28"/>
      <c r="B9" s="47">
        <f t="shared" ref="B9:G9" si="0">B6/B3</f>
        <v>0.72881355932203384</v>
      </c>
      <c r="C9" s="47">
        <f t="shared" si="0"/>
        <v>1</v>
      </c>
      <c r="D9" s="47">
        <f t="shared" si="0"/>
        <v>1</v>
      </c>
      <c r="E9" s="47">
        <f t="shared" si="0"/>
        <v>1</v>
      </c>
      <c r="F9" s="47">
        <f t="shared" si="0"/>
        <v>0.78787878787878785</v>
      </c>
      <c r="G9" s="47">
        <f t="shared" si="0"/>
        <v>0.4375</v>
      </c>
      <c r="H9" s="43"/>
      <c r="I9" s="28"/>
      <c r="J9" s="28"/>
    </row>
    <row r="10" spans="1:10">
      <c r="A10" s="28"/>
      <c r="B10" s="30"/>
      <c r="C10" s="28"/>
      <c r="D10" s="28"/>
      <c r="E10" s="28"/>
      <c r="F10" s="28"/>
      <c r="G10" s="28"/>
      <c r="H10" s="28"/>
      <c r="I10" s="28"/>
      <c r="J10" s="28"/>
    </row>
    <row r="11" spans="1:10">
      <c r="A11" s="30" t="s">
        <v>75</v>
      </c>
      <c r="B11" s="30" t="s">
        <v>76</v>
      </c>
      <c r="C11" s="28"/>
      <c r="D11" s="28"/>
      <c r="E11" s="28"/>
      <c r="F11" s="28"/>
      <c r="G11" s="28"/>
      <c r="H11" s="28"/>
      <c r="I11" s="28"/>
      <c r="J11" s="28"/>
    </row>
    <row r="12" spans="1:10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0">
      <c r="A13" s="17" t="s">
        <v>77</v>
      </c>
      <c r="B13" s="17" t="s">
        <v>78</v>
      </c>
      <c r="C13" s="19">
        <f>AVERAGE('Outbreak dataset'!Y:Y)</f>
        <v>0.30232558139534882</v>
      </c>
      <c r="D13" s="28"/>
      <c r="E13" s="28"/>
      <c r="F13" s="28"/>
      <c r="G13" s="28"/>
      <c r="H13" s="28"/>
      <c r="I13" s="28"/>
      <c r="J13" s="28"/>
    </row>
    <row r="14" spans="1:10">
      <c r="A14" s="17"/>
      <c r="C14" s="19"/>
      <c r="D14" s="28"/>
      <c r="E14" s="28"/>
      <c r="F14" s="28"/>
      <c r="G14" s="28"/>
      <c r="H14" s="28"/>
      <c r="I14" s="28"/>
      <c r="J14" s="28"/>
    </row>
    <row r="15" spans="1:10">
      <c r="A15" s="30" t="s">
        <v>79</v>
      </c>
      <c r="B15" s="30" t="s">
        <v>80</v>
      </c>
      <c r="C15" s="24">
        <f>1-(1/C16)</f>
        <v>0.44444444444444442</v>
      </c>
      <c r="D15" s="28"/>
      <c r="E15" s="28"/>
      <c r="F15" s="28"/>
      <c r="G15" s="28"/>
      <c r="H15" s="28"/>
      <c r="I15" s="28"/>
      <c r="J15" s="28"/>
    </row>
    <row r="16" spans="1:10" ht="18.75">
      <c r="A16" s="28"/>
      <c r="B16" s="30" t="s">
        <v>81</v>
      </c>
      <c r="C16" s="28">
        <v>1.8</v>
      </c>
      <c r="D16" s="28"/>
      <c r="E16" s="28"/>
      <c r="F16" s="28"/>
      <c r="G16" s="28"/>
      <c r="H16" s="28"/>
      <c r="I16" s="28"/>
      <c r="J16" s="28"/>
    </row>
    <row r="17" spans="1:10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30" t="s">
        <v>82</v>
      </c>
      <c r="B18" s="17" t="s">
        <v>83</v>
      </c>
      <c r="C18" s="24">
        <f>AVERAGE('Outbreak dataset'!Z:Z)</f>
        <v>0.47727272727272729</v>
      </c>
      <c r="D18" s="28"/>
      <c r="E18" s="28"/>
      <c r="F18" s="28"/>
      <c r="G18" s="28"/>
      <c r="H18" s="28"/>
      <c r="I18" s="28"/>
      <c r="J18" s="28"/>
    </row>
    <row r="19" spans="1:10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>
      <c r="A21" s="28"/>
      <c r="B21" s="28"/>
      <c r="C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Outbreak dataset</vt:lpstr>
      <vt:lpstr>Q1 Outbreak time series</vt:lpstr>
      <vt:lpstr>Q2 &amp; Q3 Reproductive numbers</vt:lpstr>
      <vt:lpstr>Q4 Cumulative attack rate</vt:lpstr>
      <vt:lpstr>Q5 &amp; Q6 Latent Period </vt:lpstr>
      <vt:lpstr>Q7 &amp; Q8 Incubation Period</vt:lpstr>
      <vt:lpstr>Q9 &amp; Q10 Infectious Period </vt:lpstr>
      <vt:lpstr>Q11 &amp; Q12 Generation time </vt:lpstr>
      <vt:lpstr>Q13 -Q19</vt:lpstr>
    </vt:vector>
  </TitlesOfParts>
  <Manager/>
  <Company>Imperial College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Li</dc:creator>
  <cp:keywords/>
  <dc:description/>
  <cp:lastModifiedBy>Oliver Watson</cp:lastModifiedBy>
  <cp:revision/>
  <dcterms:created xsi:type="dcterms:W3CDTF">2014-10-15T09:21:23Z</dcterms:created>
  <dcterms:modified xsi:type="dcterms:W3CDTF">2017-04-17T22:08:04Z</dcterms:modified>
  <cp:category/>
  <cp:contentStatus/>
</cp:coreProperties>
</file>