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er\Dropbox\Outbreak paper\Datasets\1. Data with practical solutions\Final datasets\"/>
    </mc:Choice>
  </mc:AlternateContent>
  <bookViews>
    <workbookView xWindow="0" yWindow="465" windowWidth="38400" windowHeight="22155" tabRatio="500" firstSheet="3" activeTab="3"/>
  </bookViews>
  <sheets>
    <sheet name="Outbreak dataset" sheetId="1" r:id="rId1"/>
    <sheet name="Q1 Outbreak time series" sheetId="2" r:id="rId2"/>
    <sheet name="Q2 &amp; Q3 Reproductive numbers" sheetId="11" r:id="rId3"/>
    <sheet name="Q4 Cumulative attack rate" sheetId="12" r:id="rId4"/>
    <sheet name="Q5 &amp; Q6 Latent Period " sheetId="6" r:id="rId5"/>
    <sheet name="Q7 &amp; Q8 Incubation Period" sheetId="7" r:id="rId6"/>
    <sheet name="Q9 &amp; Q10 Infectious Period " sheetId="8" r:id="rId7"/>
    <sheet name="Q11 &amp; Q12 Generation time " sheetId="9" r:id="rId8"/>
    <sheet name="Q13 -Q19" sheetId="14" r:id="rId9"/>
  </sheets>
  <definedNames>
    <definedName name="_xlnm._FilterDatabase" localSheetId="0" hidden="1">'Outbreak dataset'!$A$2:$AJ$132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C3" i="12"/>
  <c r="I4" i="1"/>
  <c r="S4" i="1"/>
  <c r="I5" i="1"/>
  <c r="S5" i="1"/>
  <c r="S6" i="1"/>
  <c r="I9" i="1"/>
  <c r="S9" i="1"/>
  <c r="I3" i="1"/>
  <c r="S3" i="1"/>
  <c r="I7" i="1"/>
  <c r="S7" i="1"/>
  <c r="I8" i="1"/>
  <c r="S8" i="1"/>
  <c r="S10" i="1"/>
  <c r="I11" i="1"/>
  <c r="S11" i="1"/>
  <c r="I12" i="1"/>
  <c r="S12" i="1"/>
  <c r="I13" i="1"/>
  <c r="S13" i="1"/>
  <c r="S14" i="1"/>
  <c r="S15" i="1"/>
  <c r="I16" i="1"/>
  <c r="S16" i="1"/>
  <c r="I17" i="1"/>
  <c r="S17" i="1"/>
  <c r="I18" i="1"/>
  <c r="S18" i="1"/>
  <c r="I19" i="1"/>
  <c r="S19" i="1"/>
  <c r="I20" i="1"/>
  <c r="S20" i="1"/>
  <c r="I21" i="1"/>
  <c r="S21" i="1"/>
  <c r="I22" i="1"/>
  <c r="S22" i="1"/>
  <c r="S23" i="1"/>
  <c r="I24" i="1"/>
  <c r="S24" i="1"/>
  <c r="S25" i="1"/>
  <c r="I26" i="1"/>
  <c r="S26" i="1"/>
  <c r="I27" i="1"/>
  <c r="S27" i="1"/>
  <c r="I28" i="1"/>
  <c r="S28" i="1"/>
  <c r="S29" i="1"/>
  <c r="S30" i="1"/>
  <c r="I31" i="1"/>
  <c r="S31" i="1"/>
  <c r="I32" i="1"/>
  <c r="S32" i="1"/>
  <c r="I33" i="1"/>
  <c r="S33" i="1"/>
  <c r="I34" i="1"/>
  <c r="S34" i="1"/>
  <c r="S35" i="1"/>
  <c r="I36" i="1"/>
  <c r="S36" i="1"/>
  <c r="I37" i="1"/>
  <c r="S37" i="1"/>
  <c r="I38" i="1"/>
  <c r="S38" i="1"/>
  <c r="I39" i="1"/>
  <c r="S39" i="1"/>
  <c r="I40" i="1"/>
  <c r="S40" i="1"/>
  <c r="I41" i="1"/>
  <c r="S41" i="1"/>
  <c r="I42" i="1"/>
  <c r="S42" i="1"/>
  <c r="S43" i="1"/>
  <c r="I44" i="1"/>
  <c r="S44" i="1"/>
  <c r="I45" i="1"/>
  <c r="S45" i="1"/>
  <c r="I46" i="1"/>
  <c r="S46" i="1"/>
  <c r="I47" i="1"/>
  <c r="S47" i="1"/>
  <c r="I48" i="1"/>
  <c r="S48" i="1"/>
  <c r="S49" i="1"/>
  <c r="I50" i="1"/>
  <c r="S50" i="1"/>
  <c r="I51" i="1"/>
  <c r="S51" i="1"/>
  <c r="I52" i="1"/>
  <c r="S52" i="1"/>
  <c r="S53" i="1"/>
  <c r="I54" i="1"/>
  <c r="S54" i="1"/>
  <c r="I55" i="1"/>
  <c r="S55" i="1"/>
  <c r="I56" i="1"/>
  <c r="S56" i="1"/>
  <c r="I57" i="1"/>
  <c r="S57" i="1"/>
  <c r="I58" i="1"/>
  <c r="S58" i="1"/>
  <c r="S59" i="1"/>
  <c r="I60" i="1"/>
  <c r="S60" i="1"/>
  <c r="I61" i="1"/>
  <c r="S61" i="1"/>
  <c r="I62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C5" i="12"/>
  <c r="A13" i="11"/>
  <c r="F4" i="1"/>
  <c r="B13" i="11"/>
  <c r="C13" i="11"/>
  <c r="D13" i="11"/>
  <c r="E13" i="11"/>
  <c r="A14" i="11"/>
  <c r="F5" i="1"/>
  <c r="B14" i="11"/>
  <c r="C14" i="11"/>
  <c r="D14" i="11"/>
  <c r="E14" i="11"/>
  <c r="A15" i="11"/>
  <c r="F7" i="1"/>
  <c r="B15" i="11"/>
  <c r="C15" i="11"/>
  <c r="D15" i="11"/>
  <c r="E15" i="11"/>
  <c r="A16" i="11"/>
  <c r="F8" i="1"/>
  <c r="B16" i="11"/>
  <c r="C16" i="11"/>
  <c r="D16" i="11"/>
  <c r="E16" i="11"/>
  <c r="A17" i="11"/>
  <c r="F9" i="1"/>
  <c r="F26" i="1"/>
  <c r="F27" i="1"/>
  <c r="F34" i="1"/>
  <c r="N9" i="1"/>
  <c r="B17" i="11"/>
  <c r="C17" i="11"/>
  <c r="D17" i="11"/>
  <c r="E17" i="11"/>
  <c r="A18" i="11"/>
  <c r="F11" i="1"/>
  <c r="N11" i="1"/>
  <c r="B18" i="11"/>
  <c r="C18" i="11"/>
  <c r="D18" i="11"/>
  <c r="E18" i="11"/>
  <c r="A19" i="11"/>
  <c r="F12" i="1"/>
  <c r="N12" i="1"/>
  <c r="B19" i="11"/>
  <c r="C19" i="11"/>
  <c r="D19" i="11"/>
  <c r="E19" i="11"/>
  <c r="A20" i="11"/>
  <c r="F13" i="1"/>
  <c r="N13" i="1"/>
  <c r="B20" i="11"/>
  <c r="C20" i="11"/>
  <c r="D20" i="11"/>
  <c r="E20" i="11"/>
  <c r="A21" i="11"/>
  <c r="F16" i="1"/>
  <c r="F14" i="1"/>
  <c r="N16" i="1"/>
  <c r="B21" i="11"/>
  <c r="C21" i="11"/>
  <c r="D21" i="11"/>
  <c r="E21" i="11"/>
  <c r="A22" i="11"/>
  <c r="F17" i="1"/>
  <c r="B22" i="11"/>
  <c r="F10" i="1"/>
  <c r="F19" i="1"/>
  <c r="F20" i="1"/>
  <c r="N17" i="1"/>
  <c r="C22" i="11"/>
  <c r="D22" i="11"/>
  <c r="E22" i="11"/>
  <c r="A23" i="11"/>
  <c r="F18" i="1"/>
  <c r="B23" i="11"/>
  <c r="F22" i="1"/>
  <c r="N18" i="1"/>
  <c r="C23" i="11"/>
  <c r="D23" i="11"/>
  <c r="E23" i="11"/>
  <c r="A24" i="11"/>
  <c r="B24" i="11"/>
  <c r="C24" i="11"/>
  <c r="F21" i="1"/>
  <c r="F24" i="1"/>
  <c r="F28" i="1"/>
  <c r="N19" i="1"/>
  <c r="D24" i="11"/>
  <c r="E24" i="11"/>
  <c r="A25" i="11"/>
  <c r="B25" i="11"/>
  <c r="C25" i="11"/>
  <c r="N20" i="1"/>
  <c r="D25" i="11"/>
  <c r="E25" i="11"/>
  <c r="A26" i="11"/>
  <c r="B26" i="11"/>
  <c r="C26" i="11"/>
  <c r="F25" i="1"/>
  <c r="F29" i="1"/>
  <c r="F31" i="1"/>
  <c r="N21" i="1"/>
  <c r="D26" i="11"/>
  <c r="E26" i="11"/>
  <c r="A27" i="11"/>
  <c r="B27" i="11"/>
  <c r="C27" i="11"/>
  <c r="F48" i="1"/>
  <c r="N22" i="1"/>
  <c r="D27" i="11"/>
  <c r="E27" i="11"/>
  <c r="A28" i="11"/>
  <c r="B28" i="11"/>
  <c r="C28" i="11"/>
  <c r="F30" i="1"/>
  <c r="F32" i="1"/>
  <c r="F33" i="1"/>
  <c r="N24" i="1"/>
  <c r="D28" i="11"/>
  <c r="E28" i="11"/>
  <c r="A29" i="11"/>
  <c r="B29" i="11"/>
  <c r="C29" i="11"/>
  <c r="D29" i="11"/>
  <c r="F52" i="1"/>
  <c r="N26" i="1"/>
  <c r="E29" i="11"/>
  <c r="A30" i="11"/>
  <c r="B30" i="11"/>
  <c r="C30" i="11"/>
  <c r="D30" i="11"/>
  <c r="N27" i="1"/>
  <c r="E30" i="11"/>
  <c r="A31" i="11"/>
  <c r="B31" i="11"/>
  <c r="C31" i="11"/>
  <c r="D31" i="11"/>
  <c r="N28" i="1"/>
  <c r="E31" i="11"/>
  <c r="A32" i="11"/>
  <c r="B32" i="11"/>
  <c r="C32" i="11"/>
  <c r="D32" i="11"/>
  <c r="F38" i="1"/>
  <c r="F39" i="1"/>
  <c r="F40" i="1"/>
  <c r="F41" i="1"/>
  <c r="N31" i="1"/>
  <c r="E32" i="11"/>
  <c r="A33" i="11"/>
  <c r="B33" i="11"/>
  <c r="C33" i="11"/>
  <c r="D33" i="11"/>
  <c r="F35" i="1"/>
  <c r="F36" i="1"/>
  <c r="N32" i="1"/>
  <c r="E33" i="11"/>
  <c r="A34" i="11"/>
  <c r="B34" i="11"/>
  <c r="C34" i="11"/>
  <c r="D34" i="11"/>
  <c r="N33" i="1"/>
  <c r="E34" i="11"/>
  <c r="A35" i="11"/>
  <c r="B35" i="11"/>
  <c r="C35" i="11"/>
  <c r="D35" i="11"/>
  <c r="F54" i="1"/>
  <c r="N34" i="1"/>
  <c r="E35" i="11"/>
  <c r="A36" i="11"/>
  <c r="B36" i="11"/>
  <c r="C36" i="11"/>
  <c r="D36" i="11"/>
  <c r="F37" i="1"/>
  <c r="N36" i="1"/>
  <c r="E36" i="11"/>
  <c r="A37" i="11"/>
  <c r="B37" i="11"/>
  <c r="C37" i="11"/>
  <c r="D37" i="11"/>
  <c r="N37" i="1"/>
  <c r="E37" i="11"/>
  <c r="A38" i="11"/>
  <c r="B38" i="11"/>
  <c r="C38" i="11"/>
  <c r="D38" i="11"/>
  <c r="F15" i="1"/>
  <c r="F42" i="1"/>
  <c r="N38" i="1"/>
  <c r="E38" i="11"/>
  <c r="A39" i="11"/>
  <c r="B39" i="11"/>
  <c r="C39" i="11"/>
  <c r="D39" i="11"/>
  <c r="F23" i="1"/>
  <c r="F43" i="1"/>
  <c r="F44" i="1"/>
  <c r="F45" i="1"/>
  <c r="F3" i="1"/>
  <c r="F6" i="1"/>
  <c r="F46" i="1"/>
  <c r="F47" i="1"/>
  <c r="F49" i="1"/>
  <c r="F50" i="1"/>
  <c r="F51" i="1"/>
  <c r="F53" i="1"/>
  <c r="F55" i="1"/>
  <c r="F56" i="1"/>
  <c r="F57" i="1"/>
  <c r="F58" i="1"/>
  <c r="F59" i="1"/>
  <c r="F60" i="1"/>
  <c r="F61" i="1"/>
  <c r="F62" i="1"/>
  <c r="N39" i="1"/>
  <c r="E39" i="11"/>
  <c r="A40" i="11"/>
  <c r="B40" i="11"/>
  <c r="C40" i="11"/>
  <c r="D40" i="11"/>
  <c r="N40" i="1"/>
  <c r="E40" i="11"/>
  <c r="A41" i="11"/>
  <c r="B41" i="11"/>
  <c r="C41" i="11"/>
  <c r="D41" i="11"/>
  <c r="N41" i="1"/>
  <c r="E41" i="11"/>
  <c r="A42" i="11"/>
  <c r="B42" i="11"/>
  <c r="C42" i="11"/>
  <c r="D42" i="11"/>
  <c r="N42" i="1"/>
  <c r="E42" i="11"/>
  <c r="A43" i="11"/>
  <c r="B43" i="11"/>
  <c r="C43" i="11"/>
  <c r="D43" i="11"/>
  <c r="N44" i="1"/>
  <c r="E43" i="11"/>
  <c r="A44" i="11"/>
  <c r="B44" i="11"/>
  <c r="C44" i="11"/>
  <c r="D44" i="11"/>
  <c r="N45" i="1"/>
  <c r="E44" i="11"/>
  <c r="A45" i="11"/>
  <c r="B45" i="11"/>
  <c r="C45" i="11"/>
  <c r="D45" i="11"/>
  <c r="N46" i="1"/>
  <c r="E45" i="11"/>
  <c r="A46" i="11"/>
  <c r="B46" i="11"/>
  <c r="C46" i="11"/>
  <c r="D46" i="11"/>
  <c r="N47" i="1"/>
  <c r="E46" i="11"/>
  <c r="A47" i="11"/>
  <c r="B47" i="11"/>
  <c r="C47" i="11"/>
  <c r="D47" i="11"/>
  <c r="N48" i="1"/>
  <c r="E47" i="11"/>
  <c r="A48" i="11"/>
  <c r="B48" i="11"/>
  <c r="C48" i="11"/>
  <c r="D48" i="11"/>
  <c r="N50" i="1"/>
  <c r="E48" i="11"/>
  <c r="A49" i="11"/>
  <c r="B49" i="11"/>
  <c r="C49" i="11"/>
  <c r="D49" i="11"/>
  <c r="N51" i="1"/>
  <c r="E49" i="11"/>
  <c r="A50" i="11"/>
  <c r="B50" i="11"/>
  <c r="C50" i="11"/>
  <c r="D50" i="11"/>
  <c r="N52" i="1"/>
  <c r="E50" i="11"/>
  <c r="A51" i="11"/>
  <c r="B51" i="11"/>
  <c r="C51" i="11"/>
  <c r="D51" i="11"/>
  <c r="N54" i="1"/>
  <c r="E51" i="11"/>
  <c r="A52" i="11"/>
  <c r="B52" i="11"/>
  <c r="C52" i="11"/>
  <c r="D52" i="11"/>
  <c r="N55" i="1"/>
  <c r="E52" i="11"/>
  <c r="A53" i="11"/>
  <c r="B53" i="11"/>
  <c r="C53" i="11"/>
  <c r="D53" i="11"/>
  <c r="N56" i="1"/>
  <c r="E53" i="11"/>
  <c r="A54" i="11"/>
  <c r="B54" i="11"/>
  <c r="C54" i="11"/>
  <c r="D54" i="11"/>
  <c r="N57" i="1"/>
  <c r="E54" i="11"/>
  <c r="A55" i="11"/>
  <c r="B55" i="11"/>
  <c r="C55" i="11"/>
  <c r="D55" i="11"/>
  <c r="N58" i="1"/>
  <c r="E55" i="11"/>
  <c r="A56" i="11"/>
  <c r="B56" i="11"/>
  <c r="C56" i="11"/>
  <c r="D56" i="11"/>
  <c r="N60" i="1"/>
  <c r="E56" i="11"/>
  <c r="A57" i="11"/>
  <c r="B57" i="11"/>
  <c r="C57" i="11"/>
  <c r="D57" i="11"/>
  <c r="N61" i="1"/>
  <c r="E57" i="11"/>
  <c r="A58" i="11"/>
  <c r="B58" i="11"/>
  <c r="C58" i="11"/>
  <c r="D58" i="11"/>
  <c r="N62" i="1"/>
  <c r="E58" i="11"/>
  <c r="A59" i="11"/>
  <c r="B59" i="11"/>
  <c r="C59" i="11"/>
  <c r="D59" i="11"/>
  <c r="E59" i="11"/>
  <c r="A60" i="11"/>
  <c r="B60" i="11"/>
  <c r="C60" i="11"/>
  <c r="D60" i="11"/>
  <c r="E60" i="11"/>
  <c r="A61" i="11"/>
  <c r="B61" i="11"/>
  <c r="C61" i="11"/>
  <c r="D61" i="11"/>
  <c r="E61" i="11"/>
  <c r="A62" i="11"/>
  <c r="B62" i="11"/>
  <c r="C62" i="11"/>
  <c r="D62" i="11"/>
  <c r="E62" i="11"/>
  <c r="A63" i="11"/>
  <c r="B63" i="11"/>
  <c r="C63" i="11"/>
  <c r="D63" i="11"/>
  <c r="E63" i="11"/>
  <c r="A64" i="11"/>
  <c r="B64" i="11"/>
  <c r="C64" i="11"/>
  <c r="D64" i="11"/>
  <c r="E64" i="11"/>
  <c r="A65" i="11"/>
  <c r="B65" i="11"/>
  <c r="C65" i="11"/>
  <c r="D65" i="11"/>
  <c r="E65" i="11"/>
  <c r="A66" i="11"/>
  <c r="B66" i="11"/>
  <c r="C66" i="11"/>
  <c r="D66" i="11"/>
  <c r="E66" i="11"/>
  <c r="A67" i="11"/>
  <c r="B67" i="11"/>
  <c r="C67" i="11"/>
  <c r="D67" i="11"/>
  <c r="E67" i="11"/>
  <c r="A68" i="11"/>
  <c r="B68" i="11"/>
  <c r="C68" i="11"/>
  <c r="D68" i="11"/>
  <c r="E68" i="11"/>
  <c r="A69" i="11"/>
  <c r="B69" i="11"/>
  <c r="C69" i="11"/>
  <c r="D69" i="11"/>
  <c r="E69" i="11"/>
  <c r="A70" i="11"/>
  <c r="B70" i="11"/>
  <c r="C70" i="11"/>
  <c r="D70" i="11"/>
  <c r="E70" i="11"/>
  <c r="A71" i="11"/>
  <c r="B71" i="11"/>
  <c r="C71" i="11"/>
  <c r="D71" i="11"/>
  <c r="E71" i="11"/>
  <c r="A72" i="11"/>
  <c r="B72" i="11"/>
  <c r="C72" i="11"/>
  <c r="D72" i="11"/>
  <c r="E72" i="11"/>
  <c r="A73" i="11"/>
  <c r="B73" i="11"/>
  <c r="C73" i="11"/>
  <c r="D73" i="11"/>
  <c r="E73" i="11"/>
  <c r="A74" i="11"/>
  <c r="B74" i="11"/>
  <c r="C74" i="11"/>
  <c r="D74" i="11"/>
  <c r="E74" i="11"/>
  <c r="A75" i="11"/>
  <c r="B75" i="11"/>
  <c r="C75" i="11"/>
  <c r="D75" i="11"/>
  <c r="E75" i="11"/>
  <c r="A76" i="11"/>
  <c r="B76" i="11"/>
  <c r="C76" i="11"/>
  <c r="D76" i="11"/>
  <c r="E76" i="11"/>
  <c r="A77" i="11"/>
  <c r="B77" i="11"/>
  <c r="C77" i="11"/>
  <c r="D77" i="11"/>
  <c r="E77" i="11"/>
  <c r="A78" i="11"/>
  <c r="B78" i="11"/>
  <c r="C78" i="11"/>
  <c r="D78" i="11"/>
  <c r="E78" i="11"/>
  <c r="A79" i="11"/>
  <c r="B79" i="11"/>
  <c r="C79" i="11"/>
  <c r="D79" i="11"/>
  <c r="E79" i="11"/>
  <c r="A80" i="11"/>
  <c r="B80" i="11"/>
  <c r="C80" i="11"/>
  <c r="D80" i="11"/>
  <c r="E80" i="11"/>
  <c r="A81" i="11"/>
  <c r="B81" i="11"/>
  <c r="C81" i="11"/>
  <c r="D81" i="11"/>
  <c r="E81" i="11"/>
  <c r="A82" i="11"/>
  <c r="B82" i="11"/>
  <c r="C82" i="11"/>
  <c r="D82" i="11"/>
  <c r="E82" i="11"/>
  <c r="A83" i="11"/>
  <c r="B83" i="11"/>
  <c r="C83" i="11"/>
  <c r="D83" i="11"/>
  <c r="E83" i="11"/>
  <c r="A84" i="11"/>
  <c r="B84" i="11"/>
  <c r="C84" i="11"/>
  <c r="D84" i="11"/>
  <c r="E84" i="11"/>
  <c r="A85" i="11"/>
  <c r="B85" i="11"/>
  <c r="C85" i="11"/>
  <c r="D85" i="11"/>
  <c r="E85" i="11"/>
  <c r="A86" i="11"/>
  <c r="B86" i="11"/>
  <c r="C86" i="11"/>
  <c r="D86" i="11"/>
  <c r="E86" i="11"/>
  <c r="A87" i="11"/>
  <c r="B87" i="11"/>
  <c r="C87" i="11"/>
  <c r="D87" i="11"/>
  <c r="E87" i="11"/>
  <c r="A88" i="11"/>
  <c r="B88" i="11"/>
  <c r="C88" i="11"/>
  <c r="D88" i="11"/>
  <c r="E88" i="11"/>
  <c r="A89" i="11"/>
  <c r="B89" i="11"/>
  <c r="C89" i="11"/>
  <c r="D89" i="11"/>
  <c r="E89" i="11"/>
  <c r="E12" i="11"/>
  <c r="D12" i="11"/>
  <c r="C12" i="11"/>
  <c r="B12" i="11"/>
  <c r="A4" i="2"/>
  <c r="A5" i="2"/>
  <c r="A6" i="2"/>
  <c r="A7" i="2"/>
  <c r="A8" i="2"/>
  <c r="A9" i="2"/>
  <c r="A10" i="2"/>
  <c r="A11" i="2"/>
  <c r="A12" i="2"/>
  <c r="E12" i="2"/>
  <c r="A13" i="2"/>
  <c r="E13" i="2"/>
  <c r="A14" i="2"/>
  <c r="E14" i="2"/>
  <c r="A15" i="2"/>
  <c r="E15" i="2"/>
  <c r="A16" i="2"/>
  <c r="E16" i="2"/>
  <c r="A17" i="2"/>
  <c r="E17" i="2"/>
  <c r="A18" i="2"/>
  <c r="E18" i="2"/>
  <c r="A19" i="2"/>
  <c r="E19" i="2"/>
  <c r="A20" i="2"/>
  <c r="E20" i="2"/>
  <c r="A21" i="2"/>
  <c r="E21" i="2"/>
  <c r="A22" i="2"/>
  <c r="E22" i="2"/>
  <c r="A23" i="2"/>
  <c r="E23" i="2"/>
  <c r="A24" i="2"/>
  <c r="E24" i="2"/>
  <c r="A25" i="2"/>
  <c r="E25" i="2"/>
  <c r="A26" i="2"/>
  <c r="E26" i="2"/>
  <c r="A27" i="2"/>
  <c r="E27" i="2"/>
  <c r="A28" i="2"/>
  <c r="E28" i="2"/>
  <c r="A29" i="2"/>
  <c r="E29" i="2"/>
  <c r="A30" i="2"/>
  <c r="E30" i="2"/>
  <c r="A31" i="2"/>
  <c r="E31" i="2"/>
  <c r="A32" i="2"/>
  <c r="E32" i="2"/>
  <c r="A33" i="2"/>
  <c r="E33" i="2"/>
  <c r="A34" i="2"/>
  <c r="E34" i="2"/>
  <c r="A35" i="2"/>
  <c r="E35" i="2"/>
  <c r="A36" i="2"/>
  <c r="E36" i="2"/>
  <c r="A37" i="2"/>
  <c r="E37" i="2"/>
  <c r="A38" i="2"/>
  <c r="E38" i="2"/>
  <c r="A39" i="2"/>
  <c r="E39" i="2"/>
  <c r="A40" i="2"/>
  <c r="E40" i="2"/>
  <c r="A41" i="2"/>
  <c r="E41" i="2"/>
  <c r="A42" i="2"/>
  <c r="E42" i="2"/>
  <c r="A43" i="2"/>
  <c r="E43" i="2"/>
  <c r="A44" i="2"/>
  <c r="E44" i="2"/>
  <c r="A45" i="2"/>
  <c r="E45" i="2"/>
  <c r="A46" i="2"/>
  <c r="E46" i="2"/>
  <c r="A47" i="2"/>
  <c r="E47" i="2"/>
  <c r="A48" i="2"/>
  <c r="E48" i="2"/>
  <c r="A49" i="2"/>
  <c r="E49" i="2"/>
  <c r="A50" i="2"/>
  <c r="E50" i="2"/>
  <c r="A51" i="2"/>
  <c r="E51" i="2"/>
  <c r="A52" i="2"/>
  <c r="E52" i="2"/>
  <c r="A53" i="2"/>
  <c r="E53" i="2"/>
  <c r="A54" i="2"/>
  <c r="E54" i="2"/>
  <c r="A55" i="2"/>
  <c r="E55" i="2"/>
  <c r="A56" i="2"/>
  <c r="E56" i="2"/>
  <c r="A57" i="2"/>
  <c r="E57" i="2"/>
  <c r="A58" i="2"/>
  <c r="E58" i="2"/>
  <c r="A59" i="2"/>
  <c r="E59" i="2"/>
  <c r="A60" i="2"/>
  <c r="E60" i="2"/>
  <c r="A61" i="2"/>
  <c r="E61" i="2"/>
  <c r="A62" i="2"/>
  <c r="E62" i="2"/>
  <c r="A63" i="2"/>
  <c r="E63" i="2"/>
  <c r="A64" i="2"/>
  <c r="E64" i="2"/>
  <c r="A65" i="2"/>
  <c r="E65" i="2"/>
  <c r="A66" i="2"/>
  <c r="E66" i="2"/>
  <c r="A67" i="2"/>
  <c r="E67" i="2"/>
  <c r="A68" i="2"/>
  <c r="E68" i="2"/>
  <c r="A69" i="2"/>
  <c r="E69" i="2"/>
  <c r="A70" i="2"/>
  <c r="E70" i="2"/>
  <c r="A71" i="2"/>
  <c r="E71" i="2"/>
  <c r="A72" i="2"/>
  <c r="E72" i="2"/>
  <c r="A73" i="2"/>
  <c r="E73" i="2"/>
  <c r="A74" i="2"/>
  <c r="E74" i="2"/>
  <c r="A75" i="2"/>
  <c r="E75" i="2"/>
  <c r="A76" i="2"/>
  <c r="E76" i="2"/>
  <c r="A77" i="2"/>
  <c r="E77" i="2"/>
  <c r="A78" i="2"/>
  <c r="E78" i="2"/>
  <c r="A79" i="2"/>
  <c r="E79" i="2"/>
  <c r="A80" i="2"/>
  <c r="E80" i="2"/>
  <c r="C4" i="12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3" i="1"/>
  <c r="A90" i="11"/>
  <c r="A91" i="11"/>
  <c r="A92" i="11"/>
  <c r="A93" i="11"/>
  <c r="A94" i="11"/>
  <c r="A95" i="11"/>
  <c r="A4" i="11" a="1"/>
  <c r="A4" i="11"/>
  <c r="A5" i="11" a="1"/>
  <c r="A5" i="11"/>
  <c r="A3" i="11" a="1"/>
  <c r="A3" i="11"/>
  <c r="N4" i="1"/>
  <c r="N7" i="1"/>
  <c r="B4" i="11"/>
  <c r="N5" i="1"/>
  <c r="N8" i="1"/>
  <c r="B5" i="11"/>
  <c r="N3" i="1"/>
  <c r="B3" i="11"/>
  <c r="L4" i="1"/>
  <c r="P4" i="2"/>
  <c r="L5" i="1"/>
  <c r="P5" i="2"/>
  <c r="L7" i="1"/>
  <c r="P6" i="2"/>
  <c r="L8" i="1"/>
  <c r="P7" i="2"/>
  <c r="L9" i="1"/>
  <c r="P8" i="2"/>
  <c r="L11" i="1"/>
  <c r="P9" i="2"/>
  <c r="L12" i="1"/>
  <c r="P10" i="2"/>
  <c r="L13" i="1"/>
  <c r="P11" i="2"/>
  <c r="L16" i="1"/>
  <c r="P12" i="2"/>
  <c r="L17" i="1"/>
  <c r="P13" i="2"/>
  <c r="L18" i="1"/>
  <c r="P14" i="2"/>
  <c r="L19" i="1"/>
  <c r="P15" i="2"/>
  <c r="L20" i="1"/>
  <c r="P16" i="2"/>
  <c r="L21" i="1"/>
  <c r="P17" i="2"/>
  <c r="L22" i="1"/>
  <c r="P18" i="2"/>
  <c r="L24" i="1"/>
  <c r="P19" i="2"/>
  <c r="L26" i="1"/>
  <c r="P20" i="2"/>
  <c r="L27" i="1"/>
  <c r="P21" i="2"/>
  <c r="L28" i="1"/>
  <c r="P22" i="2"/>
  <c r="L31" i="1"/>
  <c r="P23" i="2"/>
  <c r="L32" i="1"/>
  <c r="P24" i="2"/>
  <c r="L33" i="1"/>
  <c r="P25" i="2"/>
  <c r="L34" i="1"/>
  <c r="P26" i="2"/>
  <c r="L36" i="1"/>
  <c r="P27" i="2"/>
  <c r="L37" i="1"/>
  <c r="P28" i="2"/>
  <c r="L38" i="1"/>
  <c r="P29" i="2"/>
  <c r="L39" i="1"/>
  <c r="P30" i="2"/>
  <c r="L40" i="1"/>
  <c r="P31" i="2"/>
  <c r="L41" i="1"/>
  <c r="P32" i="2"/>
  <c r="L42" i="1"/>
  <c r="P33" i="2"/>
  <c r="L44" i="1"/>
  <c r="P34" i="2"/>
  <c r="L45" i="1"/>
  <c r="P35" i="2"/>
  <c r="L46" i="1"/>
  <c r="P36" i="2"/>
  <c r="L47" i="1"/>
  <c r="P37" i="2"/>
  <c r="L48" i="1"/>
  <c r="P38" i="2"/>
  <c r="L50" i="1"/>
  <c r="P39" i="2"/>
  <c r="L51" i="1"/>
  <c r="P40" i="2"/>
  <c r="L52" i="1"/>
  <c r="P41" i="2"/>
  <c r="L54" i="1"/>
  <c r="P42" i="2"/>
  <c r="L55" i="1"/>
  <c r="P43" i="2"/>
  <c r="L56" i="1"/>
  <c r="P44" i="2"/>
  <c r="L57" i="1"/>
  <c r="P45" i="2"/>
  <c r="L58" i="1"/>
  <c r="P46" i="2"/>
  <c r="L60" i="1"/>
  <c r="P47" i="2"/>
  <c r="L61" i="1"/>
  <c r="P48" i="2"/>
  <c r="L62" i="1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L3" i="1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3" i="2"/>
  <c r="E4" i="2"/>
  <c r="E5" i="2"/>
  <c r="E6" i="2"/>
  <c r="E7" i="2"/>
  <c r="E8" i="2"/>
  <c r="E9" i="2"/>
  <c r="E10" i="2"/>
  <c r="E11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C3" i="2"/>
  <c r="B3" i="2"/>
  <c r="G3" i="14"/>
  <c r="F3" i="14"/>
  <c r="E3" i="14"/>
  <c r="D3" i="14"/>
  <c r="C3" i="14"/>
  <c r="N59" i="1"/>
  <c r="N53" i="1"/>
  <c r="N49" i="1"/>
  <c r="N43" i="1"/>
  <c r="N35" i="1"/>
  <c r="N30" i="1"/>
  <c r="N29" i="1"/>
  <c r="N25" i="1"/>
  <c r="N23" i="1"/>
  <c r="N15" i="1"/>
  <c r="N14" i="1"/>
  <c r="N10" i="1"/>
  <c r="N6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59" i="1"/>
  <c r="L53" i="1"/>
  <c r="L49" i="1"/>
  <c r="L43" i="1"/>
  <c r="L35" i="1"/>
  <c r="L30" i="1"/>
  <c r="L29" i="1"/>
  <c r="L25" i="1"/>
  <c r="L23" i="1"/>
  <c r="L15" i="1"/>
  <c r="L14" i="1"/>
  <c r="L10" i="1"/>
  <c r="L6" i="1"/>
  <c r="I59" i="1"/>
  <c r="I53" i="1"/>
  <c r="I49" i="1"/>
  <c r="I43" i="1"/>
  <c r="I35" i="1"/>
  <c r="I30" i="1"/>
  <c r="I29" i="1"/>
  <c r="I25" i="1"/>
  <c r="I23" i="1"/>
  <c r="I15" i="1"/>
  <c r="I14" i="1"/>
  <c r="I10" i="1"/>
  <c r="I6" i="1"/>
  <c r="M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J2" i="7"/>
  <c r="B3" i="14"/>
  <c r="P3" i="1" a="1"/>
  <c r="P3" i="1"/>
  <c r="Q37" i="1" a="1"/>
  <c r="Q9" i="1" a="1"/>
  <c r="Q9" i="1"/>
  <c r="V9" i="1"/>
  <c r="Q79" i="1" a="1"/>
  <c r="Q79" i="1"/>
  <c r="V79" i="1"/>
  <c r="V88" i="1"/>
  <c r="Q3" i="1" a="1"/>
  <c r="Q3" i="1"/>
  <c r="Q4" i="1" a="1"/>
  <c r="Q4" i="1"/>
  <c r="Q7" i="1" a="1"/>
  <c r="Q7" i="1"/>
  <c r="V7" i="1"/>
  <c r="Q8" i="1" a="1"/>
  <c r="Q8" i="1"/>
  <c r="V8" i="1"/>
  <c r="V13" i="1"/>
  <c r="Q14" i="1" a="1"/>
  <c r="Q14" i="1"/>
  <c r="V15" i="1"/>
  <c r="Q18" i="1" a="1"/>
  <c r="Q18" i="1"/>
  <c r="V18" i="1"/>
  <c r="Q19" i="1" a="1"/>
  <c r="Q19" i="1"/>
  <c r="V19" i="1"/>
  <c r="Q24" i="1" a="1"/>
  <c r="Q24" i="1"/>
  <c r="V24" i="1"/>
  <c r="Q26" i="1" a="1"/>
  <c r="Q26" i="1"/>
  <c r="V26" i="1"/>
  <c r="V28" i="1"/>
  <c r="Q29" i="1" a="1"/>
  <c r="Q29" i="1"/>
  <c r="T29" i="1"/>
  <c r="V30" i="1"/>
  <c r="Q31" i="1" a="1"/>
  <c r="Q31" i="1"/>
  <c r="V31" i="1"/>
  <c r="Q32" i="1" a="1"/>
  <c r="Q32" i="1"/>
  <c r="V32" i="1"/>
  <c r="V35" i="1"/>
  <c r="Q36" i="1" a="1"/>
  <c r="Q36" i="1"/>
  <c r="V36" i="1"/>
  <c r="Q37" i="1"/>
  <c r="V37" i="1"/>
  <c r="Q38" i="1" a="1"/>
  <c r="Q38" i="1"/>
  <c r="V38" i="1"/>
  <c r="Q39" i="1" a="1"/>
  <c r="Q39" i="1"/>
  <c r="V39" i="1"/>
  <c r="Q40" i="1" a="1"/>
  <c r="Q40" i="1"/>
  <c r="Q41" i="1" a="1"/>
  <c r="Q41" i="1"/>
  <c r="V41" i="1"/>
  <c r="V43" i="1"/>
  <c r="V45" i="1"/>
  <c r="V46" i="1"/>
  <c r="Q48" i="1" a="1"/>
  <c r="Q48" i="1"/>
  <c r="V48" i="1"/>
  <c r="Q49" i="1" a="1"/>
  <c r="Q49" i="1"/>
  <c r="V50" i="1"/>
  <c r="Q51" i="1" a="1"/>
  <c r="Q51" i="1"/>
  <c r="V51" i="1"/>
  <c r="V53" i="1"/>
  <c r="Q55" i="1" a="1"/>
  <c r="Q55" i="1"/>
  <c r="V55" i="1"/>
  <c r="V57" i="1"/>
  <c r="V58" i="1"/>
  <c r="V59" i="1"/>
  <c r="Q60" i="1" a="1"/>
  <c r="Q60" i="1"/>
  <c r="V60" i="1"/>
  <c r="Q62" i="1" a="1"/>
  <c r="Q62" i="1"/>
  <c r="V63" i="1"/>
  <c r="V64" i="1"/>
  <c r="Q65" i="1" a="1"/>
  <c r="Q65" i="1"/>
  <c r="Q66" i="1" a="1"/>
  <c r="Q66" i="1"/>
  <c r="V66" i="1"/>
  <c r="V67" i="1"/>
  <c r="V69" i="1"/>
  <c r="V70" i="1"/>
  <c r="V72" i="1"/>
  <c r="V74" i="1"/>
  <c r="V75" i="1"/>
  <c r="V76" i="1"/>
  <c r="V78" i="1"/>
  <c r="V80" i="1"/>
  <c r="Q83" i="1" a="1"/>
  <c r="Q83" i="1"/>
  <c r="V84" i="1"/>
  <c r="V85" i="1"/>
  <c r="V87" i="1"/>
  <c r="V89" i="1"/>
  <c r="Q90" i="1" a="1"/>
  <c r="Q90" i="1"/>
  <c r="T90" i="1"/>
  <c r="V91" i="1"/>
  <c r="Q92" i="1" a="1"/>
  <c r="Q92" i="1"/>
  <c r="V92" i="1"/>
  <c r="V93" i="1"/>
  <c r="T3" i="1"/>
  <c r="T4" i="1"/>
  <c r="T7" i="1"/>
  <c r="T8" i="1"/>
  <c r="T13" i="1"/>
  <c r="T14" i="1"/>
  <c r="T15" i="1"/>
  <c r="T18" i="1"/>
  <c r="T19" i="1"/>
  <c r="T24" i="1"/>
  <c r="T26" i="1"/>
  <c r="T28" i="1"/>
  <c r="T30" i="1"/>
  <c r="T31" i="1"/>
  <c r="T32" i="1"/>
  <c r="T35" i="1"/>
  <c r="T36" i="1"/>
  <c r="T37" i="1"/>
  <c r="T38" i="1"/>
  <c r="T39" i="1"/>
  <c r="T40" i="1"/>
  <c r="T41" i="1"/>
  <c r="T43" i="1"/>
  <c r="T45" i="1"/>
  <c r="T46" i="1"/>
  <c r="T48" i="1"/>
  <c r="T50" i="1"/>
  <c r="T51" i="1"/>
  <c r="T53" i="1"/>
  <c r="T55" i="1"/>
  <c r="T57" i="1"/>
  <c r="T58" i="1"/>
  <c r="T59" i="1"/>
  <c r="T60" i="1"/>
  <c r="T62" i="1"/>
  <c r="T63" i="1"/>
  <c r="T64" i="1"/>
  <c r="T66" i="1"/>
  <c r="T67" i="1"/>
  <c r="T69" i="1"/>
  <c r="T70" i="1"/>
  <c r="T72" i="1"/>
  <c r="T74" i="1"/>
  <c r="T75" i="1"/>
  <c r="T76" i="1"/>
  <c r="T78" i="1"/>
  <c r="T79" i="1"/>
  <c r="T80" i="1"/>
  <c r="T84" i="1"/>
  <c r="T85" i="1"/>
  <c r="T87" i="1"/>
  <c r="T88" i="1"/>
  <c r="T89" i="1"/>
  <c r="T91" i="1"/>
  <c r="T92" i="1"/>
  <c r="T93" i="1"/>
  <c r="P4" i="1" a="1"/>
  <c r="P4" i="1"/>
  <c r="P5" i="1" a="1"/>
  <c r="P5" i="1"/>
  <c r="P7" i="1" a="1"/>
  <c r="P7" i="1"/>
  <c r="P8" i="1" a="1"/>
  <c r="P8" i="1"/>
  <c r="P9" i="1" a="1"/>
  <c r="P9" i="1"/>
  <c r="P13" i="1" a="1"/>
  <c r="P13" i="1"/>
  <c r="P14" i="1" a="1"/>
  <c r="P14" i="1"/>
  <c r="P15" i="1" a="1"/>
  <c r="P15" i="1"/>
  <c r="P18" i="1" a="1"/>
  <c r="P18" i="1"/>
  <c r="P19" i="1" a="1"/>
  <c r="P19" i="1"/>
  <c r="P21" i="1" a="1"/>
  <c r="P21" i="1"/>
  <c r="P24" i="1" a="1"/>
  <c r="P24" i="1"/>
  <c r="P25" i="1" a="1"/>
  <c r="P25" i="1"/>
  <c r="P26" i="1" a="1"/>
  <c r="P26" i="1"/>
  <c r="P28" i="1" a="1"/>
  <c r="P28" i="1"/>
  <c r="P29" i="1" a="1"/>
  <c r="P29" i="1"/>
  <c r="P30" i="1" a="1"/>
  <c r="P30" i="1"/>
  <c r="P31" i="1" a="1"/>
  <c r="P31" i="1"/>
  <c r="P32" i="1" a="1"/>
  <c r="P32" i="1"/>
  <c r="P33" i="1" a="1"/>
  <c r="P33" i="1"/>
  <c r="P35" i="1" a="1"/>
  <c r="P35" i="1"/>
  <c r="P36" i="1" a="1"/>
  <c r="P36" i="1"/>
  <c r="P37" i="1" a="1"/>
  <c r="P37" i="1"/>
  <c r="P38" i="1" a="1"/>
  <c r="P38" i="1"/>
  <c r="P39" i="1" a="1"/>
  <c r="P39" i="1"/>
  <c r="P40" i="1" a="1"/>
  <c r="P40" i="1"/>
  <c r="P41" i="1" a="1"/>
  <c r="P41" i="1"/>
  <c r="P43" i="1" a="1"/>
  <c r="P43" i="1"/>
  <c r="P45" i="1" a="1"/>
  <c r="P45" i="1"/>
  <c r="P46" i="1" a="1"/>
  <c r="P46" i="1"/>
  <c r="P47" i="1" a="1"/>
  <c r="P47" i="1"/>
  <c r="P48" i="1" a="1"/>
  <c r="P48" i="1"/>
  <c r="P49" i="1" a="1"/>
  <c r="P49" i="1"/>
  <c r="P50" i="1" a="1"/>
  <c r="P50" i="1"/>
  <c r="P51" i="1" a="1"/>
  <c r="P51" i="1"/>
  <c r="P53" i="1" a="1"/>
  <c r="P53" i="1"/>
  <c r="P54" i="1" a="1"/>
  <c r="P54" i="1"/>
  <c r="P55" i="1" a="1"/>
  <c r="P55" i="1"/>
  <c r="P57" i="1" a="1"/>
  <c r="P57" i="1"/>
  <c r="P58" i="1" a="1"/>
  <c r="P58" i="1"/>
  <c r="P59" i="1" a="1"/>
  <c r="P59" i="1"/>
  <c r="P60" i="1" a="1"/>
  <c r="P60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P83" i="1" a="1"/>
  <c r="P83" i="1"/>
  <c r="P84" i="1" a="1"/>
  <c r="P84" i="1"/>
  <c r="P85" i="1" a="1"/>
  <c r="P85" i="1"/>
  <c r="P86" i="1" a="1"/>
  <c r="P86" i="1"/>
  <c r="P87" i="1" a="1"/>
  <c r="P87" i="1"/>
  <c r="P88" i="1" a="1"/>
  <c r="P88" i="1"/>
  <c r="P89" i="1" a="1"/>
  <c r="P89" i="1"/>
  <c r="P90" i="1" a="1"/>
  <c r="P90" i="1"/>
  <c r="P91" i="1" a="1"/>
  <c r="P91" i="1"/>
  <c r="P92" i="1" a="1"/>
  <c r="P92" i="1"/>
  <c r="P93" i="1" a="1"/>
  <c r="P93" i="1"/>
  <c r="Q13" i="1" a="1"/>
  <c r="Q13" i="1"/>
  <c r="Q15" i="1" a="1"/>
  <c r="Q15" i="1"/>
  <c r="Q25" i="1" a="1"/>
  <c r="Q25" i="1"/>
  <c r="Q28" i="1" a="1"/>
  <c r="Q28" i="1"/>
  <c r="Q30" i="1" a="1"/>
  <c r="Q30" i="1"/>
  <c r="Q35" i="1" a="1"/>
  <c r="Q35" i="1"/>
  <c r="Q43" i="1" a="1"/>
  <c r="Q43" i="1"/>
  <c r="Q45" i="1" a="1"/>
  <c r="Q45" i="1"/>
  <c r="Q46" i="1" a="1"/>
  <c r="Q46" i="1"/>
  <c r="Q50" i="1" a="1"/>
  <c r="Q50" i="1"/>
  <c r="Q53" i="1" a="1"/>
  <c r="Q53" i="1"/>
  <c r="Q57" i="1" a="1"/>
  <c r="Q57" i="1"/>
  <c r="Q58" i="1" a="1"/>
  <c r="Q58" i="1"/>
  <c r="Q59" i="1" a="1"/>
  <c r="Q59" i="1"/>
  <c r="Q63" i="1" a="1"/>
  <c r="Q63" i="1"/>
  <c r="Q64" i="1" a="1"/>
  <c r="Q64" i="1"/>
  <c r="Q67" i="1" a="1"/>
  <c r="Q67" i="1"/>
  <c r="Q69" i="1" a="1"/>
  <c r="Q69" i="1"/>
  <c r="Q70" i="1" a="1"/>
  <c r="Q70" i="1"/>
  <c r="Q72" i="1" a="1"/>
  <c r="Q72" i="1"/>
  <c r="Q74" i="1" a="1"/>
  <c r="Q74" i="1"/>
  <c r="Q75" i="1" a="1"/>
  <c r="Q75" i="1"/>
  <c r="Q76" i="1" a="1"/>
  <c r="Q76" i="1"/>
  <c r="Q78" i="1" a="1"/>
  <c r="Q78" i="1"/>
  <c r="Q80" i="1" a="1"/>
  <c r="Q80" i="1"/>
  <c r="Q84" i="1" a="1"/>
  <c r="Q84" i="1"/>
  <c r="Q85" i="1" a="1"/>
  <c r="Q85" i="1"/>
  <c r="Q87" i="1" a="1"/>
  <c r="Q87" i="1"/>
  <c r="Q88" i="1" a="1"/>
  <c r="Q88" i="1"/>
  <c r="Q89" i="1" a="1"/>
  <c r="Q89" i="1"/>
  <c r="Q91" i="1" a="1"/>
  <c r="Q91" i="1"/>
  <c r="Q93" i="1" a="1"/>
  <c r="Q93" i="1"/>
  <c r="T8" i="2"/>
  <c r="D6" i="14"/>
  <c r="D9" i="14"/>
  <c r="G6" i="14"/>
  <c r="F6" i="14"/>
  <c r="C6" i="14"/>
  <c r="E6" i="14"/>
  <c r="B6" i="14"/>
  <c r="E9" i="14"/>
  <c r="C9" i="14"/>
  <c r="C15" i="14"/>
  <c r="G9" i="14"/>
  <c r="S6" i="2"/>
  <c r="W6" i="2"/>
  <c r="W7" i="2"/>
  <c r="V7" i="2"/>
  <c r="T7" i="2"/>
  <c r="V8" i="2"/>
  <c r="U8" i="2"/>
  <c r="V6" i="2"/>
  <c r="U6" i="2"/>
  <c r="B9" i="14"/>
  <c r="U7" i="2"/>
  <c r="F9" i="14"/>
  <c r="B6" i="11"/>
  <c r="S7" i="2"/>
  <c r="W8" i="2"/>
  <c r="S8" i="2"/>
  <c r="T6" i="2"/>
  <c r="C13" i="7"/>
  <c r="C12" i="7"/>
  <c r="F13" i="7"/>
  <c r="Q44" i="1" a="1"/>
  <c r="Q44" i="1"/>
  <c r="T44" i="1"/>
  <c r="P44" i="1" a="1"/>
  <c r="P44" i="1"/>
  <c r="C11" i="7"/>
  <c r="F12" i="7"/>
  <c r="Q77" i="1" a="1"/>
  <c r="Q77" i="1"/>
  <c r="V77" i="1"/>
  <c r="Q54" i="1" a="1"/>
  <c r="Q54" i="1"/>
  <c r="T54" i="1"/>
  <c r="Q86" i="1" a="1"/>
  <c r="Q86" i="1"/>
  <c r="V86" i="1"/>
  <c r="Q12" i="1" a="1"/>
  <c r="Q12" i="1"/>
  <c r="T12" i="1"/>
  <c r="P12" i="1" a="1"/>
  <c r="P12" i="1"/>
  <c r="Q47" i="1" a="1"/>
  <c r="Q47" i="1"/>
  <c r="V47" i="1"/>
  <c r="V90" i="1"/>
  <c r="Q73" i="1" a="1"/>
  <c r="Q73" i="1"/>
  <c r="V73" i="1"/>
  <c r="V83" i="1"/>
  <c r="T83" i="1"/>
  <c r="C14" i="7"/>
  <c r="V62" i="1"/>
  <c r="V49" i="1"/>
  <c r="T49" i="1"/>
  <c r="V40" i="1"/>
  <c r="C7" i="7"/>
  <c r="Q71" i="1" a="1"/>
  <c r="Q71" i="1"/>
  <c r="T71" i="1"/>
  <c r="Q33" i="1" a="1"/>
  <c r="Q33" i="1"/>
  <c r="T33" i="1"/>
  <c r="V33" i="1"/>
  <c r="V29" i="1"/>
  <c r="V3" i="1"/>
  <c r="Q5" i="1" a="1"/>
  <c r="Q5" i="1"/>
  <c r="T5" i="1"/>
  <c r="V5" i="1"/>
  <c r="T9" i="1"/>
  <c r="V25" i="1"/>
  <c r="T25" i="1"/>
  <c r="V4" i="1"/>
  <c r="V14" i="1"/>
  <c r="Q21" i="1" a="1"/>
  <c r="Q21" i="1"/>
  <c r="T21" i="1"/>
  <c r="J3" i="7"/>
  <c r="V65" i="1"/>
  <c r="T65" i="1"/>
  <c r="C10" i="9"/>
  <c r="C18" i="14"/>
  <c r="C15" i="9"/>
  <c r="C13" i="9"/>
  <c r="J3" i="9"/>
  <c r="V12" i="1"/>
  <c r="C11" i="9"/>
  <c r="C4" i="9"/>
  <c r="J2" i="9"/>
  <c r="C6" i="9"/>
  <c r="C9" i="9"/>
  <c r="Q56" i="1" a="1"/>
  <c r="Q56" i="1"/>
  <c r="V56" i="1"/>
  <c r="P56" i="1" a="1"/>
  <c r="P56" i="1"/>
  <c r="V54" i="1"/>
  <c r="C5" i="7"/>
  <c r="F10" i="9"/>
  <c r="Q6" i="1" a="1"/>
  <c r="Q6" i="1"/>
  <c r="V6" i="1"/>
  <c r="P6" i="1" a="1"/>
  <c r="P6" i="1"/>
  <c r="Q34" i="1" a="1"/>
  <c r="Q34" i="1"/>
  <c r="V34" i="1"/>
  <c r="T34" i="1"/>
  <c r="P34" i="1" a="1"/>
  <c r="P34" i="1"/>
  <c r="Q81" i="1" a="1"/>
  <c r="Q81" i="1"/>
  <c r="V81" i="1"/>
  <c r="P81" i="1" a="1"/>
  <c r="P81" i="1"/>
  <c r="Q61" i="1" a="1"/>
  <c r="Q61" i="1"/>
  <c r="T61" i="1"/>
  <c r="P61" i="1" a="1"/>
  <c r="P61" i="1"/>
  <c r="V61" i="1"/>
  <c r="C9" i="7"/>
  <c r="Q11" i="1" a="1"/>
  <c r="Q11" i="1"/>
  <c r="T11" i="1"/>
  <c r="P11" i="1" a="1"/>
  <c r="P11" i="1"/>
  <c r="Q17" i="1" a="1"/>
  <c r="Q17" i="1"/>
  <c r="T17" i="1"/>
  <c r="P17" i="1" a="1"/>
  <c r="P17" i="1"/>
  <c r="Q68" i="1" a="1"/>
  <c r="Q68" i="1"/>
  <c r="T68" i="1"/>
  <c r="V68" i="1"/>
  <c r="P68" i="1" a="1"/>
  <c r="P68" i="1"/>
  <c r="V71" i="1"/>
  <c r="Q23" i="1" a="1"/>
  <c r="Q23" i="1"/>
  <c r="V23" i="1"/>
  <c r="P23" i="1" a="1"/>
  <c r="P23" i="1"/>
  <c r="C3" i="9"/>
  <c r="C7" i="9"/>
  <c r="V21" i="1"/>
  <c r="J4" i="9"/>
  <c r="Q82" i="1" a="1"/>
  <c r="Q82" i="1"/>
  <c r="T82" i="1"/>
  <c r="P82" i="1" a="1"/>
  <c r="P82" i="1"/>
  <c r="Q42" i="1" a="1"/>
  <c r="Q42" i="1"/>
  <c r="T42" i="1"/>
  <c r="P42" i="1" a="1"/>
  <c r="P42" i="1"/>
  <c r="Q16" i="1" a="1"/>
  <c r="Q16" i="1"/>
  <c r="P16" i="1" a="1"/>
  <c r="P16" i="1"/>
  <c r="V16" i="1"/>
  <c r="T16" i="1"/>
  <c r="T47" i="1"/>
  <c r="C5" i="9"/>
  <c r="Q10" i="1" a="1"/>
  <c r="Q10" i="1"/>
  <c r="V10" i="1"/>
  <c r="P10" i="1" a="1"/>
  <c r="P10" i="1"/>
  <c r="Q27" i="1" a="1"/>
  <c r="Q27" i="1"/>
  <c r="V27" i="1"/>
  <c r="P27" i="1" a="1"/>
  <c r="P27" i="1"/>
  <c r="C14" i="9"/>
  <c r="F14" i="9"/>
  <c r="Q52" i="1" a="1"/>
  <c r="Q52" i="1"/>
  <c r="V52" i="1"/>
  <c r="P52" i="1" a="1"/>
  <c r="P52" i="1"/>
  <c r="T52" i="1"/>
  <c r="Q22" i="1" a="1"/>
  <c r="Q22" i="1"/>
  <c r="V22" i="1"/>
  <c r="T22" i="1"/>
  <c r="P22" i="1" a="1"/>
  <c r="P22" i="1"/>
  <c r="C3" i="7"/>
  <c r="J4" i="7"/>
  <c r="C16" i="9"/>
  <c r="F16" i="9"/>
  <c r="Q20" i="1" a="1"/>
  <c r="Q20" i="1"/>
  <c r="T20" i="1"/>
  <c r="V20" i="1"/>
  <c r="P20" i="1" a="1"/>
  <c r="P20" i="1"/>
  <c r="C6" i="7"/>
  <c r="F6" i="7"/>
  <c r="T73" i="1"/>
  <c r="C12" i="9"/>
  <c r="F12" i="9"/>
  <c r="V44" i="1"/>
  <c r="F14" i="7"/>
  <c r="C8" i="9"/>
  <c r="F8" i="9"/>
  <c r="T77" i="1"/>
  <c r="C8" i="7"/>
  <c r="F8" i="7"/>
  <c r="D4" i="12"/>
  <c r="T86" i="1"/>
  <c r="C10" i="7"/>
  <c r="F10" i="7"/>
  <c r="C4" i="7"/>
  <c r="D5" i="12"/>
  <c r="F11" i="9"/>
  <c r="F7" i="9"/>
  <c r="F5" i="9"/>
  <c r="V11" i="1"/>
  <c r="V17" i="1"/>
  <c r="V42" i="1"/>
  <c r="V82" i="1"/>
  <c r="J2" i="8"/>
  <c r="C6" i="8"/>
  <c r="T10" i="1"/>
  <c r="F7" i="7"/>
  <c r="C8" i="8"/>
  <c r="T81" i="1"/>
  <c r="F6" i="9"/>
  <c r="T6" i="1"/>
  <c r="F4" i="9"/>
  <c r="T23" i="1"/>
  <c r="T56" i="1"/>
  <c r="T27" i="1"/>
  <c r="F9" i="7"/>
  <c r="F15" i="9"/>
  <c r="F4" i="7"/>
  <c r="F11" i="7"/>
  <c r="C13" i="14"/>
  <c r="F5" i="7"/>
  <c r="F9" i="9"/>
  <c r="F13" i="9"/>
  <c r="C13" i="8"/>
  <c r="C7" i="8"/>
  <c r="F7" i="8"/>
  <c r="C15" i="8"/>
  <c r="J4" i="8"/>
  <c r="C10" i="8"/>
  <c r="J2" i="6"/>
  <c r="C19" i="6"/>
  <c r="C18" i="6"/>
  <c r="F19" i="6"/>
  <c r="C10" i="6"/>
  <c r="C8" i="6"/>
  <c r="C17" i="6"/>
  <c r="F18" i="6"/>
  <c r="C22" i="6"/>
  <c r="C13" i="6"/>
  <c r="C12" i="6"/>
  <c r="F13" i="6"/>
  <c r="C4" i="6"/>
  <c r="C3" i="6"/>
  <c r="F4" i="6"/>
  <c r="C6" i="6"/>
  <c r="C5" i="6"/>
  <c r="F6" i="6"/>
  <c r="J4" i="6"/>
  <c r="C20" i="6"/>
  <c r="C9" i="6"/>
  <c r="F9" i="6"/>
  <c r="C7" i="6"/>
  <c r="C23" i="6"/>
  <c r="F23" i="6"/>
  <c r="J3" i="6"/>
  <c r="C21" i="6"/>
  <c r="F21" i="6"/>
  <c r="C11" i="6"/>
  <c r="F11" i="6"/>
  <c r="F12" i="6"/>
  <c r="C15" i="6"/>
  <c r="C14" i="6"/>
  <c r="C16" i="6"/>
  <c r="C12" i="8"/>
  <c r="C11" i="8"/>
  <c r="F12" i="8"/>
  <c r="C4" i="8"/>
  <c r="C3" i="8"/>
  <c r="F4" i="8"/>
  <c r="C5" i="8"/>
  <c r="F11" i="8"/>
  <c r="C14" i="8"/>
  <c r="F14" i="8"/>
  <c r="J3" i="8"/>
  <c r="C9" i="8"/>
  <c r="F9" i="8"/>
  <c r="F16" i="6"/>
  <c r="F5" i="6"/>
  <c r="F17" i="6"/>
  <c r="F10" i="8"/>
  <c r="F15" i="6"/>
  <c r="F7" i="6"/>
  <c r="F22" i="6"/>
  <c r="F15" i="8"/>
  <c r="F20" i="6"/>
  <c r="F8" i="6"/>
  <c r="F13" i="8"/>
  <c r="F8" i="8"/>
  <c r="F14" i="6"/>
  <c r="F5" i="8"/>
  <c r="F6" i="8"/>
  <c r="F10" i="6"/>
  <c r="I13" i="11"/>
  <c r="I12" i="11"/>
  <c r="H13" i="11"/>
  <c r="H12" i="11"/>
  <c r="J13" i="11"/>
  <c r="J12" i="11"/>
  <c r="K13" i="11"/>
  <c r="K12" i="11"/>
  <c r="H14" i="11"/>
  <c r="J14" i="11"/>
  <c r="K14" i="11"/>
  <c r="I14" i="11"/>
</calcChain>
</file>

<file path=xl/sharedStrings.xml><?xml version="1.0" encoding="utf-8"?>
<sst xmlns="http://schemas.openxmlformats.org/spreadsheetml/2006/main" count="157" uniqueCount="83">
  <si>
    <t>Begin Infection</t>
  </si>
  <si>
    <t>Begin Symptoms</t>
  </si>
  <si>
    <t>End of Infection</t>
  </si>
  <si>
    <t>Number of secondary infections</t>
  </si>
  <si>
    <t>Calculations</t>
  </si>
  <si>
    <t>Time of first onward infection: with error messages</t>
  </si>
  <si>
    <t>Time of first onward infection: corrected</t>
  </si>
  <si>
    <t>Q4: Ever infected</t>
  </si>
  <si>
    <t>Q4: Ever symptomatic</t>
  </si>
  <si>
    <t>Q5 &amp; Q6: Latent period</t>
  </si>
  <si>
    <t>Q7 &amp; Q8: Incubation period</t>
  </si>
  <si>
    <t>Q9 &amp; Q10: Infectious period</t>
  </si>
  <si>
    <t>Q11 &amp; Q12: Infection time of parent infector</t>
  </si>
  <si>
    <t>Q11 &amp; Q12: Generation time</t>
  </si>
  <si>
    <t>Q17: Number of re-infections by this ID</t>
  </si>
  <si>
    <t>Q19: Infection/Re-infection Asymptomatic</t>
  </si>
  <si>
    <t>Legend:</t>
  </si>
  <si>
    <t>ID</t>
  </si>
  <si>
    <t>Parent ID</t>
  </si>
  <si>
    <t>Reinfection</t>
  </si>
  <si>
    <t>Date</t>
  </si>
  <si>
    <t>Time</t>
  </si>
  <si>
    <t>Hours since start</t>
  </si>
  <si>
    <t xml:space="preserve">Attempted </t>
  </si>
  <si>
    <t>Successful</t>
  </si>
  <si>
    <t>1 = yes, 0 = no</t>
  </si>
  <si>
    <t>Hours</t>
  </si>
  <si>
    <t>Number</t>
  </si>
  <si>
    <t>1 = asymptomatic, 0 = symptomatic</t>
  </si>
  <si>
    <t>Seed</t>
  </si>
  <si>
    <t>Initial infections ('seed')</t>
  </si>
  <si>
    <t>Infection</t>
  </si>
  <si>
    <t xml:space="preserve">Reinfection </t>
  </si>
  <si>
    <t>(immune)</t>
  </si>
  <si>
    <t>Missing Data</t>
  </si>
  <si>
    <t>Uninfected</t>
  </si>
  <si>
    <t>Start Date</t>
  </si>
  <si>
    <t>Start Time</t>
  </si>
  <si>
    <t>Susceptible</t>
  </si>
  <si>
    <t>Infected</t>
  </si>
  <si>
    <t>Recovered</t>
  </si>
  <si>
    <t>Day 1</t>
  </si>
  <si>
    <t>Day 2</t>
  </si>
  <si>
    <t>Day 3</t>
  </si>
  <si>
    <t>Day 4</t>
  </si>
  <si>
    <t>Day 5</t>
  </si>
  <si>
    <t xml:space="preserve">Day 4 </t>
  </si>
  <si>
    <t xml:space="preserve">Infected </t>
  </si>
  <si>
    <r>
      <t>Q2: Estimate the basic reproduction number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</si>
  <si>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Seed ID</t>
  </si>
  <si>
    <t>Total offspring</t>
  </si>
  <si>
    <t>Estimated R0</t>
  </si>
  <si>
    <t>Q3: Estimate the effective reproduction number Rt on days 2,3,4,5</t>
  </si>
  <si>
    <t>Effective Rt</t>
  </si>
  <si>
    <t>No new infections on day</t>
  </si>
  <si>
    <t>No secondary infections</t>
  </si>
  <si>
    <t>Secondary inf / primary inf</t>
  </si>
  <si>
    <t>Cumulative attack rate</t>
  </si>
  <si>
    <t>No total</t>
  </si>
  <si>
    <t>-</t>
  </si>
  <si>
    <t>No infected</t>
  </si>
  <si>
    <t>No symptomatic</t>
  </si>
  <si>
    <t>Hist bins</t>
  </si>
  <si>
    <t>Cum counts</t>
  </si>
  <si>
    <t>Hist labels</t>
  </si>
  <si>
    <t>Counts</t>
  </si>
  <si>
    <t>Max</t>
  </si>
  <si>
    <t>Min</t>
  </si>
  <si>
    <t>Mean</t>
  </si>
  <si>
    <t>Q13</t>
  </si>
  <si>
    <t>Total contacts:</t>
  </si>
  <si>
    <t>Successful contacts:</t>
  </si>
  <si>
    <t>Q14 &amp; Q15</t>
  </si>
  <si>
    <t>Proportion successful:</t>
  </si>
  <si>
    <t>Q16</t>
  </si>
  <si>
    <t>Saturation effects begin occurring on day 2</t>
  </si>
  <si>
    <t>Q 17</t>
  </si>
  <si>
    <t>Average reinfections</t>
  </si>
  <si>
    <t>Q18</t>
  </si>
  <si>
    <t>Critical vaccination threshold</t>
  </si>
  <si>
    <r>
      <t>True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</si>
  <si>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Q19</t>
  </si>
  <si>
    <t>Asymptomatic tranmsission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</si>
</sst>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lightGray">
        <fgColor theme="1"/>
      </patternFill>
    </fill>
    <fill>
      <patternFill patternType="solid">
        <fgColor indexed="65"/>
        <bgColor auto="1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000000"/>
      </patternFill>
    </fill>
  </fills>
  <borders count="3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7" fillId="6" borderId="0" applyNumberFormat="0" applyBorder="0" applyAlignment="0" applyProtection="0"/>
  </cellStyleXfs>
  <cellXfs count="197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10" fillId="0" borderId="0" xfId="0" applyFont="1"/>
    <xf numFmtId="0" fontId="10" fillId="0" borderId="0" xfId="0" applyFont="1" applyFill="1"/>
    <xf numFmtId="2" fontId="0" fillId="0" borderId="0" xfId="0" applyNumberFormat="1"/>
    <xf numFmtId="49" fontId="0" fillId="0" borderId="0" xfId="0" applyNumberFormat="1"/>
    <xf numFmtId="0" fontId="9" fillId="0" borderId="0" xfId="0" applyFont="1" applyBorder="1"/>
    <xf numFmtId="0" fontId="10" fillId="0" borderId="0" xfId="0" applyFont="1" applyAlignment="1"/>
    <xf numFmtId="2" fontId="10" fillId="0" borderId="0" xfId="0" applyNumberFormat="1" applyFont="1" applyFill="1"/>
    <xf numFmtId="2" fontId="0" fillId="0" borderId="0" xfId="0" applyNumberFormat="1" applyBorder="1"/>
    <xf numFmtId="0" fontId="5" fillId="0" borderId="0" xfId="0" applyFont="1" applyFill="1" applyAlignment="1">
      <alignment horizontal="center"/>
    </xf>
    <xf numFmtId="0" fontId="6" fillId="0" borderId="13" xfId="0" applyFont="1" applyBorder="1" applyAlignment="1">
      <alignment horizontal="center"/>
    </xf>
    <xf numFmtId="0" fontId="10" fillId="0" borderId="0" xfId="0" applyFont="1" applyFill="1" applyBorder="1"/>
    <xf numFmtId="0" fontId="0" fillId="0" borderId="0" xfId="0" applyBorder="1"/>
    <xf numFmtId="0" fontId="10" fillId="0" borderId="0" xfId="0" applyFont="1" applyBorder="1" applyAlignment="1"/>
    <xf numFmtId="0" fontId="10" fillId="0" borderId="0" xfId="0" applyFont="1" applyBorder="1"/>
    <xf numFmtId="0" fontId="0" fillId="0" borderId="0" xfId="0" applyFill="1" applyBorder="1"/>
    <xf numFmtId="1" fontId="4" fillId="0" borderId="0" xfId="221" applyNumberFormat="1" applyFont="1" applyFill="1" applyBorder="1" applyAlignment="1">
      <alignment horizontal="right"/>
    </xf>
    <xf numFmtId="1" fontId="0" fillId="0" borderId="0" xfId="0" applyNumberFormat="1"/>
    <xf numFmtId="0" fontId="8" fillId="0" borderId="0" xfId="0" applyFont="1" applyFill="1" applyBorder="1" applyAlignment="1"/>
    <xf numFmtId="0" fontId="5" fillId="0" borderId="0" xfId="221" applyFont="1" applyFill="1" applyBorder="1" applyAlignment="1"/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9" xfId="22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221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8" fillId="0" borderId="22" xfId="0" applyFont="1" applyFill="1" applyBorder="1" applyAlignment="1"/>
    <xf numFmtId="0" fontId="8" fillId="0" borderId="23" xfId="0" applyFont="1" applyFill="1" applyBorder="1" applyAlignment="1"/>
    <xf numFmtId="0" fontId="8" fillId="0" borderId="20" xfId="0" applyFont="1" applyFill="1" applyBorder="1" applyAlignment="1"/>
    <xf numFmtId="0" fontId="5" fillId="0" borderId="24" xfId="0" applyFont="1" applyFill="1" applyBorder="1" applyAlignment="1"/>
    <xf numFmtId="0" fontId="8" fillId="0" borderId="25" xfId="0" applyFont="1" applyFill="1" applyBorder="1" applyAlignment="1"/>
    <xf numFmtId="0" fontId="5" fillId="0" borderId="16" xfId="0" applyFont="1" applyFill="1" applyBorder="1" applyAlignment="1"/>
    <xf numFmtId="0" fontId="5" fillId="0" borderId="26" xfId="0" applyFont="1" applyFill="1" applyBorder="1" applyAlignment="1"/>
    <xf numFmtId="0" fontId="6" fillId="0" borderId="12" xfId="0" applyFont="1" applyBorder="1" applyAlignment="1">
      <alignment horizontal="left"/>
    </xf>
    <xf numFmtId="0" fontId="4" fillId="12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22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4" fillId="7" borderId="15" xfId="221" applyNumberFormat="1" applyFont="1" applyFill="1" applyBorder="1" applyAlignment="1">
      <alignment horizontal="left"/>
    </xf>
    <xf numFmtId="2" fontId="4" fillId="8" borderId="15" xfId="221" applyNumberFormat="1" applyFont="1" applyFill="1" applyBorder="1" applyAlignment="1">
      <alignment horizontal="left"/>
    </xf>
    <xf numFmtId="2" fontId="4" fillId="0" borderId="5" xfId="0" applyNumberFormat="1" applyFont="1" applyFill="1" applyBorder="1" applyAlignment="1">
      <alignment horizontal="left"/>
    </xf>
    <xf numFmtId="1" fontId="4" fillId="0" borderId="5" xfId="0" applyNumberFormat="1" applyFont="1" applyFill="1" applyBorder="1" applyAlignment="1">
      <alignment horizontal="left"/>
    </xf>
    <xf numFmtId="0" fontId="4" fillId="0" borderId="5" xfId="0" applyNumberFormat="1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" fontId="4" fillId="7" borderId="15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4" fillId="10" borderId="0" xfId="221" applyFont="1" applyFill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Alignment="1">
      <alignment horizontal="left"/>
    </xf>
    <xf numFmtId="21" fontId="4" fillId="0" borderId="0" xfId="0" applyNumberFormat="1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2" fontId="4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1" fontId="4" fillId="7" borderId="18" xfId="0" applyNumberFormat="1" applyFont="1" applyFill="1" applyBorder="1" applyAlignment="1">
      <alignment horizontal="left"/>
    </xf>
    <xf numFmtId="2" fontId="4" fillId="8" borderId="18" xfId="221" applyNumberFormat="1" applyFont="1" applyFill="1" applyBorder="1" applyAlignment="1">
      <alignment horizontal="left"/>
    </xf>
    <xf numFmtId="2" fontId="4" fillId="0" borderId="6" xfId="0" applyNumberFormat="1" applyFont="1" applyFill="1" applyBorder="1" applyAlignment="1">
      <alignment horizontal="left"/>
    </xf>
    <xf numFmtId="1" fontId="4" fillId="0" borderId="6" xfId="0" applyNumberFormat="1" applyFont="1" applyFill="1" applyBorder="1" applyAlignment="1">
      <alignment horizontal="left"/>
    </xf>
    <xf numFmtId="0" fontId="4" fillId="0" borderId="6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2" fontId="4" fillId="0" borderId="0" xfId="22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4" fontId="4" fillId="0" borderId="0" xfId="221" applyNumberFormat="1" applyFont="1" applyFill="1" applyBorder="1" applyAlignment="1">
      <alignment horizontal="left"/>
    </xf>
    <xf numFmtId="1" fontId="4" fillId="0" borderId="0" xfId="221" applyNumberFormat="1" applyFont="1" applyFill="1" applyBorder="1" applyAlignment="1">
      <alignment horizontal="left"/>
    </xf>
    <xf numFmtId="164" fontId="4" fillId="0" borderId="0" xfId="221" applyNumberFormat="1" applyFont="1" applyFill="1" applyBorder="1" applyAlignment="1">
      <alignment horizontal="left"/>
    </xf>
    <xf numFmtId="14" fontId="4" fillId="0" borderId="0" xfId="222" applyNumberFormat="1" applyFont="1" applyFill="1" applyBorder="1" applyAlignment="1">
      <alignment horizontal="left"/>
    </xf>
    <xf numFmtId="2" fontId="4" fillId="0" borderId="0" xfId="222" applyNumberFormat="1" applyFont="1" applyFill="1" applyBorder="1" applyAlignment="1">
      <alignment horizontal="left"/>
    </xf>
    <xf numFmtId="2" fontId="15" fillId="0" borderId="0" xfId="0" applyNumberFormat="1" applyFont="1" applyFill="1" applyBorder="1" applyAlignment="1">
      <alignment horizontal="left"/>
    </xf>
    <xf numFmtId="14" fontId="15" fillId="0" borderId="0" xfId="0" applyNumberFormat="1" applyFont="1" applyFill="1" applyBorder="1" applyAlignment="1">
      <alignment horizontal="left"/>
    </xf>
    <xf numFmtId="14" fontId="16" fillId="0" borderId="0" xfId="0" applyNumberFormat="1" applyFon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left"/>
    </xf>
    <xf numFmtId="164" fontId="16" fillId="0" borderId="0" xfId="0" applyNumberFormat="1" applyFont="1" applyFill="1" applyBorder="1" applyAlignment="1">
      <alignment horizontal="left"/>
    </xf>
    <xf numFmtId="1" fontId="16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" fontId="4" fillId="0" borderId="0" xfId="0" applyNumberFormat="1" applyFont="1" applyFill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4" fillId="0" borderId="3" xfId="0" applyNumberFormat="1" applyFont="1" applyFill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2" xfId="0" applyFont="1" applyBorder="1"/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1" fontId="6" fillId="0" borderId="4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3" borderId="28" xfId="0" applyFont="1" applyFill="1" applyBorder="1"/>
    <xf numFmtId="0" fontId="6" fillId="3" borderId="0" xfId="0" applyFont="1" applyFill="1" applyBorder="1"/>
    <xf numFmtId="0" fontId="4" fillId="0" borderId="0" xfId="0" applyFont="1"/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2" fontId="6" fillId="0" borderId="31" xfId="0" applyNumberFormat="1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" fontId="6" fillId="7" borderId="26" xfId="0" applyNumberFormat="1" applyFont="1" applyFill="1" applyBorder="1" applyAlignment="1">
      <alignment horizontal="center"/>
    </xf>
    <xf numFmtId="2" fontId="6" fillId="0" borderId="32" xfId="0" applyNumberFormat="1" applyFont="1" applyFill="1" applyBorder="1" applyAlignment="1">
      <alignment horizontal="center"/>
    </xf>
    <xf numFmtId="1" fontId="6" fillId="0" borderId="32" xfId="0" applyNumberFormat="1" applyFont="1" applyFill="1" applyBorder="1" applyAlignment="1">
      <alignment horizontal="center"/>
    </xf>
    <xf numFmtId="0" fontId="6" fillId="0" borderId="32" xfId="0" applyNumberFormat="1" applyFont="1" applyFill="1" applyBorder="1" applyAlignment="1">
      <alignment horizontal="center"/>
    </xf>
    <xf numFmtId="0" fontId="6" fillId="3" borderId="0" xfId="0" applyFont="1" applyFill="1"/>
    <xf numFmtId="0" fontId="6" fillId="0" borderId="0" xfId="0" applyFont="1"/>
    <xf numFmtId="0" fontId="0" fillId="9" borderId="28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14" fontId="0" fillId="9" borderId="0" xfId="0" applyNumberFormat="1" applyFont="1" applyFill="1" applyBorder="1" applyAlignment="1">
      <alignment horizontal="left"/>
    </xf>
    <xf numFmtId="2" fontId="0" fillId="9" borderId="0" xfId="0" applyNumberFormat="1" applyFont="1" applyFill="1" applyBorder="1" applyAlignment="1">
      <alignment horizontal="left"/>
    </xf>
    <xf numFmtId="0" fontId="4" fillId="12" borderId="28" xfId="0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14" fontId="4" fillId="12" borderId="0" xfId="0" applyNumberFormat="1" applyFont="1" applyFill="1" applyBorder="1" applyAlignment="1">
      <alignment horizontal="left"/>
    </xf>
    <xf numFmtId="2" fontId="4" fillId="12" borderId="0" xfId="0" applyNumberFormat="1" applyFont="1" applyFill="1" applyBorder="1" applyAlignment="1">
      <alignment horizontal="left"/>
    </xf>
    <xf numFmtId="0" fontId="4" fillId="11" borderId="28" xfId="0" applyFont="1" applyFill="1" applyBorder="1" applyAlignment="1">
      <alignment horizontal="left"/>
    </xf>
    <xf numFmtId="0" fontId="4" fillId="11" borderId="0" xfId="0" applyFont="1" applyFill="1" applyBorder="1" applyAlignment="1">
      <alignment horizontal="left"/>
    </xf>
    <xf numFmtId="14" fontId="4" fillId="11" borderId="0" xfId="0" applyNumberFormat="1" applyFont="1" applyFill="1" applyBorder="1" applyAlignment="1">
      <alignment horizontal="left"/>
    </xf>
    <xf numFmtId="2" fontId="4" fillId="11" borderId="0" xfId="0" applyNumberFormat="1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14" fontId="4" fillId="2" borderId="16" xfId="0" applyNumberFormat="1" applyFont="1" applyFill="1" applyBorder="1" applyAlignment="1">
      <alignment horizontal="left"/>
    </xf>
    <xf numFmtId="2" fontId="4" fillId="2" borderId="16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21" fontId="0" fillId="9" borderId="0" xfId="0" applyNumberFormat="1" applyFont="1" applyFill="1" applyBorder="1" applyAlignment="1">
      <alignment horizontal="left"/>
    </xf>
    <xf numFmtId="21" fontId="6" fillId="0" borderId="27" xfId="0" applyNumberFormat="1" applyFont="1" applyBorder="1" applyAlignment="1">
      <alignment horizontal="center"/>
    </xf>
    <xf numFmtId="21" fontId="6" fillId="0" borderId="30" xfId="0" applyNumberFormat="1" applyFont="1" applyBorder="1" applyAlignment="1">
      <alignment horizontal="center"/>
    </xf>
    <xf numFmtId="21" fontId="4" fillId="12" borderId="0" xfId="0" applyNumberFormat="1" applyFont="1" applyFill="1" applyBorder="1" applyAlignment="1">
      <alignment horizontal="left"/>
    </xf>
    <xf numFmtId="21" fontId="4" fillId="11" borderId="0" xfId="0" applyNumberFormat="1" applyFont="1" applyFill="1" applyBorder="1" applyAlignment="1">
      <alignment horizontal="left"/>
    </xf>
    <xf numFmtId="21" fontId="4" fillId="2" borderId="0" xfId="0" applyNumberFormat="1" applyFont="1" applyFill="1" applyBorder="1" applyAlignment="1">
      <alignment horizontal="left"/>
    </xf>
    <xf numFmtId="21" fontId="4" fillId="2" borderId="16" xfId="0" applyNumberFormat="1" applyFont="1" applyFill="1" applyBorder="1" applyAlignment="1">
      <alignment horizontal="left"/>
    </xf>
    <xf numFmtId="21" fontId="4" fillId="0" borderId="0" xfId="0" applyNumberFormat="1" applyFont="1" applyFill="1" applyBorder="1" applyAlignment="1">
      <alignment horizontal="left"/>
    </xf>
    <xf numFmtId="21" fontId="15" fillId="0" borderId="0" xfId="0" applyNumberFormat="1" applyFont="1" applyFill="1" applyBorder="1" applyAlignment="1">
      <alignment horizontal="left"/>
    </xf>
    <xf numFmtId="21" fontId="16" fillId="0" borderId="0" xfId="0" applyNumberFormat="1" applyFont="1" applyFill="1" applyBorder="1" applyAlignment="1">
      <alignment horizontal="left"/>
    </xf>
    <xf numFmtId="21" fontId="0" fillId="0" borderId="0" xfId="0" applyNumberFormat="1" applyFont="1" applyFill="1" applyBorder="1" applyAlignment="1">
      <alignment horizontal="left"/>
    </xf>
    <xf numFmtId="21" fontId="0" fillId="0" borderId="0" xfId="0" applyNumberFormat="1" applyFill="1" applyBorder="1" applyAlignment="1">
      <alignment horizontal="left"/>
    </xf>
    <xf numFmtId="21" fontId="6" fillId="0" borderId="13" xfId="0" applyNumberFormat="1" applyFont="1" applyBorder="1" applyAlignment="1">
      <alignment horizontal="center"/>
    </xf>
    <xf numFmtId="21" fontId="4" fillId="0" borderId="0" xfId="221" applyNumberFormat="1" applyFont="1" applyFill="1" applyBorder="1" applyAlignment="1">
      <alignment horizontal="left"/>
    </xf>
    <xf numFmtId="21" fontId="4" fillId="0" borderId="0" xfId="222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</cellXfs>
  <cellStyles count="223">
    <cellStyle name="Bad" xfId="221" builtinId="27"/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18" builtinId="9" hidden="1"/>
    <cellStyle name="Followed Hyperlink" xfId="210" builtinId="9" hidden="1"/>
    <cellStyle name="Followed Hyperlink" xfId="202" builtinId="9" hidden="1"/>
    <cellStyle name="Followed Hyperlink" xfId="194" builtinId="9" hidden="1"/>
    <cellStyle name="Followed Hyperlink" xfId="186" builtinId="9" hidden="1"/>
    <cellStyle name="Followed Hyperlink" xfId="178" builtinId="9" hidden="1"/>
    <cellStyle name="Followed Hyperlink" xfId="170" builtinId="9" hidden="1"/>
    <cellStyle name="Followed Hyperlink" xfId="162" builtinId="9" hidden="1"/>
    <cellStyle name="Followed Hyperlink" xfId="154" builtinId="9" hidden="1"/>
    <cellStyle name="Followed Hyperlink" xfId="146" builtinId="9" hidden="1"/>
    <cellStyle name="Followed Hyperlink" xfId="138" builtinId="9" hidden="1"/>
    <cellStyle name="Followed Hyperlink" xfId="130" builtinId="9" hidden="1"/>
    <cellStyle name="Followed Hyperlink" xfId="122" builtinId="9" hidden="1"/>
    <cellStyle name="Followed Hyperlink" xfId="114" builtinId="9" hidden="1"/>
    <cellStyle name="Followed Hyperlink" xfId="106" builtinId="9" hidden="1"/>
    <cellStyle name="Followed Hyperlink" xfId="98" builtinId="9" hidden="1"/>
    <cellStyle name="Followed Hyperlink" xfId="90" builtinId="9" hidden="1"/>
    <cellStyle name="Followed Hyperlink" xfId="82" builtinId="9" hidden="1"/>
    <cellStyle name="Followed Hyperlink" xfId="74" builtinId="9" hidden="1"/>
    <cellStyle name="Followed Hyperlink" xfId="66" builtinId="9" hidden="1"/>
    <cellStyle name="Followed Hyperlink" xfId="26" builtinId="9" hidden="1"/>
    <cellStyle name="Followed Hyperlink" xfId="32" builtinId="9" hidden="1"/>
    <cellStyle name="Followed Hyperlink" xfId="36" builtinId="9" hidden="1"/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64" builtinId="9" hidden="1"/>
    <cellStyle name="Followed Hyperlink" xfId="54" builtinId="9" hidden="1"/>
    <cellStyle name="Followed Hyperlink" xfId="38" builtinId="9" hidden="1"/>
    <cellStyle name="Followed Hyperlink" xfId="22" builtinId="9" hidden="1"/>
    <cellStyle name="Followed Hyperlink" xfId="1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0" builtinId="9" hidden="1"/>
    <cellStyle name="Followed Hyperlink" xfId="46" builtinId="9" hidden="1"/>
    <cellStyle name="Followed Hyperlink" xfId="62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4" builtinId="9" hidden="1"/>
    <cellStyle name="Followed Hyperlink" xfId="40" builtinId="9" hidden="1"/>
    <cellStyle name="Followed Hyperlink" xfId="34" builtinId="9" hidden="1"/>
    <cellStyle name="Followed Hyperlink" xfId="28" builtinId="9" hidden="1"/>
    <cellStyle name="Followed Hyperlink" xfId="24" builtinId="9" hidden="1"/>
    <cellStyle name="Followed Hyperlink" xfId="70" builtinId="9" hidden="1"/>
    <cellStyle name="Followed Hyperlink" xfId="78" builtinId="9" hidden="1"/>
    <cellStyle name="Followed Hyperlink" xfId="86" builtinId="9" hidden="1"/>
    <cellStyle name="Followed Hyperlink" xfId="94" builtinId="9" hidden="1"/>
    <cellStyle name="Followed Hyperlink" xfId="102" builtinId="9" hidden="1"/>
    <cellStyle name="Followed Hyperlink" xfId="110" builtinId="9" hidden="1"/>
    <cellStyle name="Followed Hyperlink" xfId="118" builtinId="9" hidden="1"/>
    <cellStyle name="Followed Hyperlink" xfId="126" builtinId="9" hidden="1"/>
    <cellStyle name="Followed Hyperlink" xfId="134" builtinId="9" hidden="1"/>
    <cellStyle name="Followed Hyperlink" xfId="142" builtinId="9" hidden="1"/>
    <cellStyle name="Followed Hyperlink" xfId="150" builtinId="9" hidden="1"/>
    <cellStyle name="Followed Hyperlink" xfId="158" builtinId="9" hidden="1"/>
    <cellStyle name="Followed Hyperlink" xfId="166" builtinId="9" hidden="1"/>
    <cellStyle name="Followed Hyperlink" xfId="174" builtinId="9" hidden="1"/>
    <cellStyle name="Followed Hyperlink" xfId="182" builtinId="9" hidden="1"/>
    <cellStyle name="Followed Hyperlink" xfId="190" builtinId="9" hidden="1"/>
    <cellStyle name="Followed Hyperlink" xfId="198" builtinId="9" hidden="1"/>
    <cellStyle name="Followed Hyperlink" xfId="206" builtinId="9" hidden="1"/>
    <cellStyle name="Followed Hyperlink" xfId="214" builtinId="9" hidden="1"/>
    <cellStyle name="Followed Hyperlink" xfId="220" builtinId="9" hidden="1"/>
    <cellStyle name="Followed Hyperlink" xfId="212" builtinId="9" hidden="1"/>
    <cellStyle name="Followed Hyperlink" xfId="204" builtinId="9" hidden="1"/>
    <cellStyle name="Followed Hyperlink" xfId="196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92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Good" xfId="222" builtinId="26"/>
    <cellStyle name="Hyperlink" xfId="189" builtinId="8" hidden="1"/>
    <cellStyle name="Hyperlink" xfId="173" builtinId="8" hidden="1"/>
    <cellStyle name="Hyperlink" xfId="165" builtinId="8" hidden="1"/>
    <cellStyle name="Hyperlink" xfId="157" builtinId="8" hidden="1"/>
    <cellStyle name="Hyperlink" xfId="141" builtinId="8" hidden="1"/>
    <cellStyle name="Hyperlink" xfId="133" builtinId="8" hidden="1"/>
    <cellStyle name="Hyperlink" xfId="125" builtinId="8" hidden="1"/>
    <cellStyle name="Hyperlink" xfId="109" builtinId="8" hidden="1"/>
    <cellStyle name="Hyperlink" xfId="10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71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69" builtinId="8" hidden="1"/>
    <cellStyle name="Hyperlink" xfId="53" builtinId="8" hidden="1"/>
    <cellStyle name="Hyperlink" xfId="19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21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11" builtinId="8" hidden="1"/>
    <cellStyle name="Hyperlink" xfId="39" builtinId="8" hidden="1"/>
    <cellStyle name="Hyperlink" xfId="31" builtinId="8" hidden="1"/>
    <cellStyle name="Hyperlink" xfId="23" builtinId="8" hidden="1"/>
    <cellStyle name="Hyperlink" xfId="85" builtinId="8" hidden="1"/>
    <cellStyle name="Hyperlink" xfId="91" builtinId="8" hidden="1"/>
    <cellStyle name="Hyperlink" xfId="81" builtinId="8" hidden="1"/>
    <cellStyle name="Hyperlink" xfId="73" builtinId="8" hidden="1"/>
    <cellStyle name="Hyperlink" xfId="63" builtinId="8" hidden="1"/>
    <cellStyle name="Hyperlink" xfId="55" builtinId="8" hidden="1"/>
    <cellStyle name="Hyperlink" xfId="45" builtinId="8" hidden="1"/>
    <cellStyle name="Hyperlink" xfId="117" builtinId="8" hidden="1"/>
    <cellStyle name="Hyperlink" xfId="149" builtinId="8" hidden="1"/>
    <cellStyle name="Hyperlink" xfId="181" builtinId="8" hidden="1"/>
    <cellStyle name="Hyperlink" xfId="155" builtinId="8" hidden="1"/>
    <cellStyle name="Hyperlink" xfId="159" builtinId="8" hidden="1"/>
    <cellStyle name="Hyperlink" xfId="161" builtinId="8" hidden="1"/>
    <cellStyle name="Hyperlink" xfId="163" builtinId="8" hidden="1"/>
    <cellStyle name="Hyperlink" xfId="167" builtinId="8" hidden="1"/>
    <cellStyle name="Hyperlink" xfId="171" builtinId="8" hidden="1"/>
    <cellStyle name="Hyperlink" xfId="175" builtinId="8" hidden="1"/>
    <cellStyle name="Hyperlink" xfId="177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93" builtinId="8" hidden="1"/>
    <cellStyle name="Hyperlink" xfId="195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5" builtinId="8" hidden="1"/>
    <cellStyle name="Hyperlink" xfId="217" builtinId="8" hidden="1"/>
    <cellStyle name="Hyperlink" xfId="219" builtinId="8" hidden="1"/>
    <cellStyle name="Hyperlink" xfId="213" builtinId="8" hidden="1"/>
    <cellStyle name="Hyperlink" xfId="205" builtinId="8" hidden="1"/>
    <cellStyle name="Hyperlink" xfId="197" builtinId="8" hidden="1"/>
    <cellStyle name="Hyperlink" xfId="211" builtinId="8" hidden="1"/>
    <cellStyle name="Hyperlink" xfId="191" builtinId="8" hidden="1"/>
    <cellStyle name="Hyperlink" xfId="169" builtinId="8" hidden="1"/>
    <cellStyle name="Hyperlink" xfId="123" builtinId="8" hidden="1"/>
    <cellStyle name="Hyperlink" xfId="129" builtinId="8" hidden="1"/>
    <cellStyle name="Hyperlink" xfId="131" builtinId="8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2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05" builtinId="8" hidden="1"/>
    <cellStyle name="Hyperlink" xfId="107" builtinId="8" hidden="1"/>
    <cellStyle name="Hyperlink" xfId="103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 Outbreak time series'!$R$6</c:f>
              <c:strCache>
                <c:ptCount val="1"/>
                <c:pt idx="0">
                  <c:v>Susceptible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series'!$S$6:$W$6</c:f>
              <c:numCache>
                <c:formatCode>General</c:formatCode>
                <c:ptCount val="5"/>
                <c:pt idx="0">
                  <c:v>73</c:v>
                </c:pt>
                <c:pt idx="1">
                  <c:v>68</c:v>
                </c:pt>
                <c:pt idx="2">
                  <c:v>66</c:v>
                </c:pt>
                <c:pt idx="3">
                  <c:v>61</c:v>
                </c:pt>
                <c:pt idx="4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48-49C4-A70D-F90A13F5F22C}"/>
            </c:ext>
          </c:extLst>
        </c:ser>
        <c:ser>
          <c:idx val="1"/>
          <c:order val="1"/>
          <c:tx>
            <c:strRef>
              <c:f>'Q1 Outbreak time series'!$R$7</c:f>
              <c:strCache>
                <c:ptCount val="1"/>
                <c:pt idx="0">
                  <c:v>Infected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series'!$S$7:$W$7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6</c:v>
                </c:pt>
                <c:pt idx="3">
                  <c:v>9</c:v>
                </c:pt>
                <c:pt idx="4">
                  <c:v>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48-49C4-A70D-F90A13F5F22C}"/>
            </c:ext>
          </c:extLst>
        </c:ser>
        <c:ser>
          <c:idx val="2"/>
          <c:order val="2"/>
          <c:tx>
            <c:strRef>
              <c:f>'Q1 Outbreak time series'!$R$8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F48-49C4-A70D-F90A13F5F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701288"/>
        <c:axId val="700701680"/>
      </c:lineChart>
      <c:catAx>
        <c:axId val="70070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1680"/>
        <c:crosses val="autoZero"/>
        <c:auto val="1"/>
        <c:lblAlgn val="ctr"/>
        <c:lblOffset val="100"/>
        <c:noMultiLvlLbl val="0"/>
      </c:catAx>
      <c:valAx>
        <c:axId val="7007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1110611173603E-2"/>
              <c:y val="0.3104475160899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27581552305997"/>
          <c:y val="0.23831894390882"/>
          <c:w val="0.136676565429321"/>
          <c:h val="0.45112002063628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Latent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'Q5 &amp; Q6 Latent Period '!$E$4:$E$23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</c:numCache>
            </c:numRef>
          </c:cat>
          <c:val>
            <c:numRef>
              <c:f>'Q5 &amp; Q6 Latent Period '!$F$4:$F$23</c:f>
              <c:numCache>
                <c:formatCode>General</c:formatCode>
                <c:ptCount val="20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618-4A6F-95E6-0C128F52A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702464"/>
        <c:axId val="700702856"/>
      </c:barChart>
      <c:catAx>
        <c:axId val="70070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0702856"/>
        <c:crosses val="autoZero"/>
        <c:auto val="1"/>
        <c:lblAlgn val="ctr"/>
        <c:lblOffset val="100"/>
        <c:noMultiLvlLbl val="0"/>
      </c:catAx>
      <c:valAx>
        <c:axId val="700702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07024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Incubation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'Q7 &amp; Q8 Incubation Period'!$E$4:$E$14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</c:numCache>
            </c:numRef>
          </c:cat>
          <c:val>
            <c:numRef>
              <c:f>'Q7 &amp; Q8 Incubation Period'!$F$4:$F$14</c:f>
              <c:numCache>
                <c:formatCode>General</c:formatCode>
                <c:ptCount val="11"/>
                <c:pt idx="0">
                  <c:v>13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A4-4A0D-B1DD-964D45ECC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703640"/>
        <c:axId val="700704032"/>
      </c:barChart>
      <c:catAx>
        <c:axId val="700703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0704032"/>
        <c:crosses val="autoZero"/>
        <c:auto val="1"/>
        <c:lblAlgn val="ctr"/>
        <c:lblOffset val="100"/>
        <c:noMultiLvlLbl val="0"/>
      </c:catAx>
      <c:valAx>
        <c:axId val="70070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0703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Infectious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'Q9 &amp; Q10 Infectious Period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'Q9 &amp; Q10 Infectious Period '!$F$4:$F$15</c:f>
              <c:numCache>
                <c:formatCode>General</c:formatCode>
                <c:ptCount val="12"/>
                <c:pt idx="0">
                  <c:v>15</c:v>
                </c:pt>
                <c:pt idx="1">
                  <c:v>11</c:v>
                </c:pt>
                <c:pt idx="2">
                  <c:v>3</c:v>
                </c:pt>
                <c:pt idx="3">
                  <c:v>10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FC-4BD8-B6FA-63D3B2A84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704816"/>
        <c:axId val="700705208"/>
      </c:barChart>
      <c:catAx>
        <c:axId val="70070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0705208"/>
        <c:crosses val="autoZero"/>
        <c:auto val="1"/>
        <c:lblAlgn val="ctr"/>
        <c:lblOffset val="100"/>
        <c:noMultiLvlLbl val="0"/>
      </c:catAx>
      <c:valAx>
        <c:axId val="700705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07048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 time</a:t>
            </a:r>
          </a:p>
        </c:rich>
      </c:tx>
      <c:layout>
        <c:manualLayout>
          <c:xMode val="edge"/>
          <c:yMode val="edge"/>
          <c:x val="0.376075179657269"/>
          <c:y val="2.022755736583050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'Q11 &amp; Q12 Generation time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</c:numCache>
            </c:numRef>
          </c:cat>
          <c:val>
            <c:numRef>
              <c:f>'Q11 &amp; Q12 Generation time '!$F$4:$F$15</c:f>
              <c:numCache>
                <c:formatCode>General</c:formatCode>
                <c:ptCount val="12"/>
                <c:pt idx="0">
                  <c:v>16</c:v>
                </c:pt>
                <c:pt idx="1">
                  <c:v>6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13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0A-46CB-B4CA-720BFA49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705992"/>
        <c:axId val="700706384"/>
      </c:barChart>
      <c:catAx>
        <c:axId val="700705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0706384"/>
        <c:crosses val="autoZero"/>
        <c:auto val="1"/>
        <c:lblAlgn val="ctr"/>
        <c:lblOffset val="100"/>
        <c:noMultiLvlLbl val="0"/>
      </c:catAx>
      <c:valAx>
        <c:axId val="70070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07059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147636</xdr:rowOff>
    </xdr:from>
    <xdr:to>
      <xdr:col>25</xdr:col>
      <xdr:colOff>361950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5</xdr:row>
      <xdr:rowOff>14287</xdr:rowOff>
    </xdr:from>
    <xdr:to>
      <xdr:col>16</xdr:col>
      <xdr:colOff>257174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5</xdr:row>
      <xdr:rowOff>52387</xdr:rowOff>
    </xdr:from>
    <xdr:to>
      <xdr:col>16</xdr:col>
      <xdr:colOff>238124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71437</xdr:rowOff>
    </xdr:from>
    <xdr:to>
      <xdr:col>16</xdr:col>
      <xdr:colOff>257176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80962</xdr:rowOff>
    </xdr:from>
    <xdr:to>
      <xdr:col>16</xdr:col>
      <xdr:colOff>266699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0"/>
  <sheetViews>
    <sheetView zoomScale="113" workbookViewId="0">
      <pane xSplit="1" topLeftCell="B1" activePane="topRight" state="frozen"/>
      <selection pane="topRight" activeCell="L23" activeCellId="1" sqref="K20 L23"/>
    </sheetView>
  </sheetViews>
  <sheetFormatPr defaultColWidth="11" defaultRowHeight="15.75"/>
  <cols>
    <col min="1" max="1" width="4.125" style="74" customWidth="1"/>
    <col min="2" max="2" width="10.125" style="73" customWidth="1"/>
    <col min="3" max="3" width="10.875" style="126" customWidth="1"/>
    <col min="4" max="4" width="13.875" style="127" bestFit="1" customWidth="1"/>
    <col min="5" max="5" width="11.25" style="90" bestFit="1" customWidth="1"/>
    <col min="6" max="6" width="16.625" style="128" customWidth="1"/>
    <col min="7" max="7" width="15.375" style="127" bestFit="1" customWidth="1"/>
    <col min="8" max="8" width="8.375" style="73" customWidth="1"/>
    <col min="9" max="9" width="16.125" style="128" customWidth="1"/>
    <col min="10" max="10" width="14.625" style="127" bestFit="1" customWidth="1"/>
    <col min="11" max="11" width="11.125" style="90" bestFit="1" customWidth="1"/>
    <col min="12" max="12" width="18.5" style="128" customWidth="1"/>
    <col min="13" max="13" width="19.125" style="129" bestFit="1" customWidth="1"/>
    <col min="14" max="14" width="18.625" style="95" bestFit="1" customWidth="1"/>
    <col min="15" max="15" width="14.625" style="130" customWidth="1"/>
    <col min="16" max="16" width="44.375" style="131" bestFit="1" customWidth="1"/>
    <col min="17" max="17" width="35.375" style="132" bestFit="1" customWidth="1"/>
    <col min="18" max="18" width="15.875" style="107" bestFit="1" customWidth="1"/>
    <col min="19" max="19" width="20" style="107" bestFit="1" customWidth="1"/>
    <col min="20" max="20" width="20.875" style="88" bestFit="1" customWidth="1"/>
    <col min="21" max="21" width="24.625" style="88" bestFit="1" customWidth="1"/>
    <col min="22" max="22" width="25" style="88" bestFit="1" customWidth="1"/>
    <col min="23" max="23" width="39.125" style="88" bestFit="1" customWidth="1"/>
    <col min="24" max="24" width="25.5" style="88" bestFit="1" customWidth="1"/>
    <col min="25" max="25" width="34.5" style="109" bestFit="1" customWidth="1"/>
    <col min="26" max="26" width="37.5" style="109" bestFit="1" customWidth="1"/>
    <col min="27" max="27" width="24.875" style="73" customWidth="1"/>
    <col min="28" max="28" width="24" style="73" customWidth="1"/>
    <col min="29" max="29" width="16" style="73" customWidth="1"/>
    <col min="30" max="30" width="14.375" style="73" customWidth="1"/>
    <col min="31" max="31" width="18.625" style="73" customWidth="1"/>
    <col min="32" max="16384" width="11" style="73"/>
  </cols>
  <sheetData>
    <row r="1" spans="1:51" s="145" customFormat="1" ht="16.5" thickBot="1">
      <c r="A1" s="133"/>
      <c r="B1" s="134"/>
      <c r="C1" s="134"/>
      <c r="D1" s="135"/>
      <c r="E1" s="182" t="s">
        <v>0</v>
      </c>
      <c r="F1" s="136"/>
      <c r="G1" s="137"/>
      <c r="H1" s="17" t="s">
        <v>1</v>
      </c>
      <c r="I1" s="136"/>
      <c r="J1" s="135"/>
      <c r="K1" s="193" t="s">
        <v>2</v>
      </c>
      <c r="L1" s="136"/>
      <c r="M1" s="63" t="s">
        <v>3</v>
      </c>
      <c r="N1" s="138"/>
      <c r="O1" s="139" t="s">
        <v>4</v>
      </c>
      <c r="P1" s="140" t="s">
        <v>5</v>
      </c>
      <c r="Q1" s="140" t="s">
        <v>6</v>
      </c>
      <c r="R1" s="141" t="s">
        <v>7</v>
      </c>
      <c r="S1" s="141" t="s">
        <v>8</v>
      </c>
      <c r="T1" s="140" t="s">
        <v>9</v>
      </c>
      <c r="U1" s="140" t="s">
        <v>10</v>
      </c>
      <c r="V1" s="140" t="s">
        <v>11</v>
      </c>
      <c r="W1" s="140" t="s">
        <v>12</v>
      </c>
      <c r="X1" s="140" t="s">
        <v>13</v>
      </c>
      <c r="Y1" s="142" t="s">
        <v>14</v>
      </c>
      <c r="Z1" s="142" t="s">
        <v>15</v>
      </c>
      <c r="AA1" s="143" t="s">
        <v>16</v>
      </c>
      <c r="AB1" s="144"/>
    </row>
    <row r="2" spans="1:51" s="159" customFormat="1" ht="16.5" thickBot="1">
      <c r="A2" s="146" t="s">
        <v>17</v>
      </c>
      <c r="B2" s="147" t="s">
        <v>18</v>
      </c>
      <c r="C2" s="148" t="s">
        <v>19</v>
      </c>
      <c r="D2" s="149" t="s">
        <v>20</v>
      </c>
      <c r="E2" s="183" t="s">
        <v>21</v>
      </c>
      <c r="F2" s="150" t="s">
        <v>22</v>
      </c>
      <c r="G2" s="149" t="s">
        <v>20</v>
      </c>
      <c r="H2" s="151" t="s">
        <v>21</v>
      </c>
      <c r="I2" s="150" t="s">
        <v>22</v>
      </c>
      <c r="J2" s="149" t="s">
        <v>20</v>
      </c>
      <c r="K2" s="183" t="s">
        <v>21</v>
      </c>
      <c r="L2" s="150" t="s">
        <v>22</v>
      </c>
      <c r="M2" s="152" t="s">
        <v>23</v>
      </c>
      <c r="N2" s="153" t="s">
        <v>24</v>
      </c>
      <c r="O2" s="154"/>
      <c r="P2" s="155" t="s">
        <v>22</v>
      </c>
      <c r="Q2" s="155" t="s">
        <v>22</v>
      </c>
      <c r="R2" s="156" t="s">
        <v>25</v>
      </c>
      <c r="S2" s="156" t="s">
        <v>25</v>
      </c>
      <c r="T2" s="155" t="s">
        <v>26</v>
      </c>
      <c r="U2" s="155" t="s">
        <v>26</v>
      </c>
      <c r="V2" s="155" t="s">
        <v>26</v>
      </c>
      <c r="W2" s="155" t="s">
        <v>22</v>
      </c>
      <c r="X2" s="155" t="s">
        <v>22</v>
      </c>
      <c r="Y2" s="157" t="s">
        <v>27</v>
      </c>
      <c r="Z2" s="157" t="s">
        <v>28</v>
      </c>
      <c r="AA2" s="158"/>
      <c r="AB2" s="158"/>
    </row>
    <row r="3" spans="1:51">
      <c r="A3" s="160">
        <v>1</v>
      </c>
      <c r="B3" s="161" t="s">
        <v>29</v>
      </c>
      <c r="C3" s="161" t="b">
        <v>0</v>
      </c>
      <c r="D3" s="162">
        <v>42289</v>
      </c>
      <c r="E3" s="181">
        <v>0.38680555555555557</v>
      </c>
      <c r="F3" s="163">
        <f t="shared" ref="F3:F34" si="0">IF(E3&lt;&gt;"",(D3-$AB$16)*24+24*(E3-$AB$17),"Error")</f>
        <v>9.2833333333333332</v>
      </c>
      <c r="G3" s="162">
        <v>42290</v>
      </c>
      <c r="H3" s="161">
        <v>0.625</v>
      </c>
      <c r="I3" s="163">
        <f t="shared" ref="I3:I34" si="1">IF(H3&lt;&gt;"",IF(H3&lt;&gt;"NA",(G3-$AB$16)*24+24*(H3-$AB$17),""),"")</f>
        <v>39</v>
      </c>
      <c r="J3" s="162">
        <v>42290</v>
      </c>
      <c r="K3" s="181">
        <v>0.62708333333333333</v>
      </c>
      <c r="L3" s="163">
        <f t="shared" ref="L3:L34" si="2">IF(K3&lt;&gt;"",(J3-$AB$16)*24+24*(K3-$AB$17),"")</f>
        <v>39.049999999999997</v>
      </c>
      <c r="M3" s="161">
        <f t="shared" ref="M3:M34" si="3">IF(A3="","",COUNTIFS($B:$B,A3,$F:$F,"&gt;"&amp;F3))</f>
        <v>1</v>
      </c>
      <c r="N3" s="161">
        <f t="shared" ref="N3:N34" si="4">IF(A3="","",COUNTIFS($B:$B,A3,$F:$F,"&gt;"&amp;F3,$C:$C,"FALSE"))</f>
        <v>1</v>
      </c>
      <c r="O3" s="75"/>
      <c r="P3" s="76">
        <f t="array" ref="P3">IF(A3="","",IF( C3="","NA",IF(M3&gt;0,   IF(MIN(IF(B:B=A3,F:F))&lt;=L3,  IF(MIN(IF(B:B=A3,F:F)) &gt;= F3,   MIN(IF(B:B=A3,F:F)), "Onward infection before infected"),"Onward infection after recovered"),"")))</f>
        <v>9.2833333333333332</v>
      </c>
      <c r="Q3" s="77">
        <f t="array" ref="Q3">IF(A3="","",IF( C3="","NA",IF(M3&gt;0,   IF(MIN(IF(B:B=A3,F:F))&lt;=L3,  IF(MIN(IF(B:B=A3,F:F)) &gt;= F3,   MIN(IF(B:B=A3,F:F)), F3),L3),"")))</f>
        <v>9.2833333333333332</v>
      </c>
      <c r="R3" s="78">
        <f t="shared" ref="R3:R34" si="5">IF(A3="","NA",IF(C3="",0,IF(C3,0,1)))</f>
        <v>1</v>
      </c>
      <c r="S3" s="78">
        <f t="shared" ref="S3:S34" si="6">IF(A3="","NA",IF(I3="",0,1))</f>
        <v>1</v>
      </c>
      <c r="T3" s="77">
        <f t="shared" ref="T3:T34" si="7">IF(C3&lt;&gt;"",IF(A3="","",IF(M3&gt;0,IF(Q3&lt;&gt;"Error",Q3-F3,""),"")),"NA")</f>
        <v>0</v>
      </c>
      <c r="U3" s="77">
        <f t="shared" ref="U3:U34" si="8">IF(C3&lt;&gt;"",IF(A3="","",IF(I3&lt;&gt;"",I3-F3,"")),"NA")</f>
        <v>29.716666666666669</v>
      </c>
      <c r="V3" s="77">
        <f t="shared" ref="V3:V34" si="9">IF(C3&lt;&gt;"",IF(A3="","",IF(M3&gt;0,IF(Q3&lt;&gt;"Error",L3-Q3,""), L3-F3)),"NA")</f>
        <v>29.766666666666666</v>
      </c>
      <c r="W3" s="77" t="str">
        <f>IF(B3="Seed","NA",IF(C3&lt;&gt;"",IF(B3&lt;&gt;"",IF(F3-INDEX(A:F,MATCH(B3,A:A,0),6)&gt;=0,INDEX(A:F,MATCH(B3,A:A,0),6),"Error"),"Missing parent ID"),"NA"))</f>
        <v>NA</v>
      </c>
      <c r="X3" s="77" t="str">
        <f t="shared" ref="X3:X34" si="10">IF(W3="Error","Error",IF(W3 = "Missing parent ID","Missing parent ID",IF(W3&lt;&gt;"NA",F3-W3,"NA")))</f>
        <v>NA</v>
      </c>
      <c r="Y3" s="79">
        <f t="shared" ref="Y3:Y34" si="11">IF(F3&gt;0,IF(M3&lt;&gt;"",M3-N3,""),"NA")</f>
        <v>0</v>
      </c>
      <c r="Z3" s="79" t="str">
        <f>IF(B3="Seed","NA",IF(B3="","NA",IF(INDEX(A:I,MATCH(B3,A:A,0),9) &gt; 0, IF(F3 &gt; INDEX(A:I,MATCH(B3,A:A,0),9),0,1),1)))</f>
        <v>NA</v>
      </c>
      <c r="AA3" s="80" t="s">
        <v>30</v>
      </c>
      <c r="AB3" s="81"/>
    </row>
    <row r="4" spans="1:51" s="82" customFormat="1">
      <c r="A4" s="164">
        <v>2</v>
      </c>
      <c r="B4" s="165">
        <v>1</v>
      </c>
      <c r="C4" s="165" t="b">
        <v>0</v>
      </c>
      <c r="D4" s="166">
        <v>42289</v>
      </c>
      <c r="E4" s="184">
        <v>0.38750000000000001</v>
      </c>
      <c r="F4" s="167">
        <f t="shared" si="0"/>
        <v>9.3000000000000007</v>
      </c>
      <c r="G4" s="166">
        <v>42290</v>
      </c>
      <c r="H4" s="165">
        <v>0.54583333333333328</v>
      </c>
      <c r="I4" s="167">
        <f t="shared" si="1"/>
        <v>37.099999999999994</v>
      </c>
      <c r="J4" s="166">
        <v>42291</v>
      </c>
      <c r="K4" s="184">
        <v>0.56597222222222221</v>
      </c>
      <c r="L4" s="167">
        <f t="shared" si="2"/>
        <v>61.583333333333329</v>
      </c>
      <c r="M4" s="165">
        <f t="shared" si="3"/>
        <v>2</v>
      </c>
      <c r="N4" s="165">
        <f t="shared" si="4"/>
        <v>2</v>
      </c>
      <c r="O4" s="75"/>
      <c r="P4" s="76">
        <f t="array" ref="P4">IF(A4="","",IF( C4="","NA",IF(M4&gt;0,   IF(MIN(IF(B:B=A4,F:F))&lt;=L4,  IF(MIN(IF(B:B=A4,F:F)) &gt;= F4,   MIN(IF(B:B=A4,F:F)), "Onward infection before infected"),"Onward infection after recovered"),"")))</f>
        <v>61.5</v>
      </c>
      <c r="Q4" s="77">
        <f t="array" ref="Q4">IF(A4="","",IF( C4="","NA",IF(M4&gt;0,   IF(MIN(IF(B:B=A4,F:F))&lt;=L4,  IF(MIN(IF(B:B=A4,F:F)) &gt;= F4,   MIN(IF(B:B=A4,F:F)), F4),L4),"")))</f>
        <v>61.5</v>
      </c>
      <c r="R4" s="78">
        <f t="shared" si="5"/>
        <v>1</v>
      </c>
      <c r="S4" s="78">
        <f t="shared" si="6"/>
        <v>1</v>
      </c>
      <c r="T4" s="77">
        <f t="shared" si="7"/>
        <v>52.2</v>
      </c>
      <c r="U4" s="77">
        <f t="shared" si="8"/>
        <v>27.799999999999994</v>
      </c>
      <c r="V4" s="77">
        <f t="shared" si="9"/>
        <v>8.3333333333328596E-2</v>
      </c>
      <c r="W4" s="77">
        <f t="shared" ref="W4:W67" si="12">IF(B4="Seed","NA",IF(C4&lt;&gt;"",IF(B4&lt;&gt;"",IF(F4-INDEX(A:F,MATCH(B4,A:A,0),6)&gt;=0,INDEX(A:F,MATCH(B4,A:A,0),6),"Error"),"Missing parent ID"),"NA"))</f>
        <v>9.2833333333333332</v>
      </c>
      <c r="X4" s="77">
        <f t="shared" si="10"/>
        <v>1.6666666666667496E-2</v>
      </c>
      <c r="Y4" s="79">
        <f t="shared" si="11"/>
        <v>0</v>
      </c>
      <c r="Z4" s="79">
        <f t="shared" ref="Z4:Z67" si="13">IF(B4="Seed","NA",IF(B4="","NA",IF(INDEX(A:I,MATCH(B4,A:A,0),9) &gt; 0, IF(F4 &gt; INDEX(A:I,MATCH(B4,A:A,0),9),0,1),1)))</f>
        <v>1</v>
      </c>
      <c r="AA4" s="80"/>
      <c r="AB4" s="80"/>
    </row>
    <row r="5" spans="1:51">
      <c r="A5" s="164">
        <v>3</v>
      </c>
      <c r="B5" s="165">
        <v>1</v>
      </c>
      <c r="C5" s="165" t="b">
        <v>0</v>
      </c>
      <c r="D5" s="166">
        <v>42289</v>
      </c>
      <c r="E5" s="184">
        <v>0.38680555555555557</v>
      </c>
      <c r="F5" s="167">
        <f t="shared" si="0"/>
        <v>9.2833333333333332</v>
      </c>
      <c r="G5" s="166">
        <v>42290</v>
      </c>
      <c r="H5" s="165">
        <v>0.54097222222222219</v>
      </c>
      <c r="I5" s="167">
        <f t="shared" si="1"/>
        <v>36.983333333333334</v>
      </c>
      <c r="J5" s="166">
        <v>42290</v>
      </c>
      <c r="K5" s="184">
        <v>0.63541666666666663</v>
      </c>
      <c r="L5" s="167">
        <f t="shared" si="2"/>
        <v>39.25</v>
      </c>
      <c r="M5" s="165">
        <f t="shared" si="3"/>
        <v>1</v>
      </c>
      <c r="N5" s="165">
        <f t="shared" si="4"/>
        <v>1</v>
      </c>
      <c r="O5" s="75"/>
      <c r="P5" s="76">
        <f t="array" ref="P5">IF(A5="","",IF( C5="","NA",IF(M5&gt;0,   IF(MIN(IF(B:B=A5,F:F))&lt;=L5,  IF(MIN(IF(B:B=A5,F:F)) &gt;= F5,   MIN(IF(B:B=A5,F:F)), "Onward infection before infected"),"Onward infection after recovered"),"")))</f>
        <v>37.316666666666663</v>
      </c>
      <c r="Q5" s="77">
        <f t="array" ref="Q5">IF(A5="","",IF( C5="","NA",IF(M5&gt;0,   IF(MIN(IF(B:B=A5,F:F))&lt;=L5,  IF(MIN(IF(B:B=A5,F:F)) &gt;= F5,   MIN(IF(B:B=A5,F:F)), F5),L5),"")))</f>
        <v>37.316666666666663</v>
      </c>
      <c r="R5" s="78">
        <f t="shared" si="5"/>
        <v>1</v>
      </c>
      <c r="S5" s="78">
        <f t="shared" si="6"/>
        <v>1</v>
      </c>
      <c r="T5" s="77">
        <f t="shared" si="7"/>
        <v>28.033333333333331</v>
      </c>
      <c r="U5" s="77">
        <f t="shared" si="8"/>
        <v>27.700000000000003</v>
      </c>
      <c r="V5" s="77">
        <f t="shared" si="9"/>
        <v>1.9333333333333371</v>
      </c>
      <c r="W5" s="77">
        <f t="shared" si="12"/>
        <v>9.2833333333333332</v>
      </c>
      <c r="X5" s="77">
        <f t="shared" si="10"/>
        <v>0</v>
      </c>
      <c r="Y5" s="79">
        <f t="shared" si="11"/>
        <v>0</v>
      </c>
      <c r="Z5" s="79">
        <f t="shared" si="13"/>
        <v>1</v>
      </c>
      <c r="AA5" s="80" t="s">
        <v>31</v>
      </c>
      <c r="AB5" s="64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</row>
    <row r="6" spans="1:51">
      <c r="A6" s="168"/>
      <c r="B6" s="169">
        <v>4</v>
      </c>
      <c r="C6" s="169" t="b">
        <v>1</v>
      </c>
      <c r="D6" s="170">
        <v>42290</v>
      </c>
      <c r="E6" s="185">
        <v>0.53472222222222221</v>
      </c>
      <c r="F6" s="171">
        <f t="shared" si="0"/>
        <v>36.833333333333329</v>
      </c>
      <c r="G6" s="170"/>
      <c r="H6" s="169"/>
      <c r="I6" s="171" t="str">
        <f t="shared" si="1"/>
        <v/>
      </c>
      <c r="J6" s="170"/>
      <c r="K6" s="185"/>
      <c r="L6" s="171" t="str">
        <f t="shared" si="2"/>
        <v/>
      </c>
      <c r="M6" s="169" t="str">
        <f t="shared" si="3"/>
        <v/>
      </c>
      <c r="N6" s="169" t="str">
        <f t="shared" si="4"/>
        <v/>
      </c>
      <c r="O6" s="83"/>
      <c r="P6" s="76" t="str">
        <f t="array" ref="P6">IF(A6="","",IF( C6="","NA",IF(M6&gt;0,   IF(MIN(IF(B:B=A6,F:F))&lt;=L6,  IF(MIN(IF(B:B=A6,F:F)) &gt;= F6,   MIN(IF(B:B=A6,F:F)), "Onward infection before infected"),"Onward infection after recovered"),"")))</f>
        <v/>
      </c>
      <c r="Q6" s="77" t="str">
        <f t="array" ref="Q6">IF(A6="","",IF( C6="","NA",IF(M6&gt;0,   IF(MIN(IF(B:B=A6,F:F))&lt;=L6,  IF(MIN(IF(B:B=A6,F:F)) &gt;= F6,   MIN(IF(B:B=A6,F:F)), F6),L6),"")))</f>
        <v/>
      </c>
      <c r="R6" s="78" t="str">
        <f t="shared" si="5"/>
        <v>NA</v>
      </c>
      <c r="S6" s="78" t="str">
        <f t="shared" si="6"/>
        <v>NA</v>
      </c>
      <c r="T6" s="77" t="str">
        <f t="shared" si="7"/>
        <v/>
      </c>
      <c r="U6" s="77" t="str">
        <f t="shared" si="8"/>
        <v/>
      </c>
      <c r="V6" s="77" t="str">
        <f t="shared" si="9"/>
        <v/>
      </c>
      <c r="W6" s="77">
        <f t="shared" si="12"/>
        <v>10.5</v>
      </c>
      <c r="X6" s="77">
        <f t="shared" si="10"/>
        <v>26.333333333333329</v>
      </c>
      <c r="Y6" s="79" t="str">
        <f t="shared" si="11"/>
        <v/>
      </c>
      <c r="Z6" s="79">
        <f t="shared" si="13"/>
        <v>1</v>
      </c>
      <c r="AA6" s="80"/>
      <c r="AB6" s="80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</row>
    <row r="7" spans="1:51">
      <c r="A7" s="160">
        <v>4</v>
      </c>
      <c r="B7" s="161" t="s">
        <v>29</v>
      </c>
      <c r="C7" s="161" t="b">
        <v>0</v>
      </c>
      <c r="D7" s="162">
        <v>42289</v>
      </c>
      <c r="E7" s="181">
        <v>0.4375</v>
      </c>
      <c r="F7" s="163">
        <f t="shared" si="0"/>
        <v>10.5</v>
      </c>
      <c r="G7" s="162">
        <v>42290</v>
      </c>
      <c r="H7" s="161">
        <v>0.53680555555555554</v>
      </c>
      <c r="I7" s="163">
        <f t="shared" si="1"/>
        <v>36.883333333333333</v>
      </c>
      <c r="J7" s="162">
        <v>42290</v>
      </c>
      <c r="K7" s="181">
        <v>0.62638888888888888</v>
      </c>
      <c r="L7" s="163">
        <f t="shared" si="2"/>
        <v>39.033333333333331</v>
      </c>
      <c r="M7" s="161">
        <f t="shared" si="3"/>
        <v>2</v>
      </c>
      <c r="N7" s="161">
        <f t="shared" si="4"/>
        <v>1</v>
      </c>
      <c r="O7" s="83"/>
      <c r="P7" s="76">
        <f t="array" ref="P7">IF(A7="","",IF( C7="","NA",IF(M7&gt;0,   IF(MIN(IF(B:B=A7,F:F))&lt;=L7,  IF(MIN(IF(B:B=A7,F:F)) &gt;= F7,   MIN(IF(B:B=A7,F:F)), "Onward infection before infected"),"Onward infection after recovered"),"")))</f>
        <v>36.833333333333329</v>
      </c>
      <c r="Q7" s="77">
        <f t="array" ref="Q7">IF(A7="","",IF( C7="","NA",IF(M7&gt;0,   IF(MIN(IF(B:B=A7,F:F))&lt;=L7,  IF(MIN(IF(B:B=A7,F:F)) &gt;= F7,   MIN(IF(B:B=A7,F:F)), F7),L7),"")))</f>
        <v>36.833333333333329</v>
      </c>
      <c r="R7" s="78">
        <f t="shared" si="5"/>
        <v>1</v>
      </c>
      <c r="S7" s="78">
        <f t="shared" si="6"/>
        <v>1</v>
      </c>
      <c r="T7" s="77">
        <f t="shared" si="7"/>
        <v>26.333333333333329</v>
      </c>
      <c r="U7" s="77">
        <f t="shared" si="8"/>
        <v>26.383333333333333</v>
      </c>
      <c r="V7" s="77">
        <f t="shared" si="9"/>
        <v>2.2000000000000028</v>
      </c>
      <c r="W7" s="77" t="str">
        <f t="shared" si="12"/>
        <v>NA</v>
      </c>
      <c r="X7" s="77" t="str">
        <f t="shared" si="10"/>
        <v>NA</v>
      </c>
      <c r="Y7" s="79">
        <f t="shared" si="11"/>
        <v>1</v>
      </c>
      <c r="Z7" s="79" t="str">
        <f t="shared" si="13"/>
        <v>NA</v>
      </c>
      <c r="AA7" s="80"/>
      <c r="AB7" s="80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</row>
    <row r="8" spans="1:51" s="86" customFormat="1">
      <c r="A8" s="160">
        <v>5</v>
      </c>
      <c r="B8" s="161" t="s">
        <v>29</v>
      </c>
      <c r="C8" s="161" t="b">
        <v>0</v>
      </c>
      <c r="D8" s="162">
        <v>42289</v>
      </c>
      <c r="E8" s="181">
        <v>0.47916666666666669</v>
      </c>
      <c r="F8" s="163">
        <f t="shared" si="0"/>
        <v>11.5</v>
      </c>
      <c r="G8" s="162">
        <v>42290</v>
      </c>
      <c r="H8" s="161">
        <v>0.45555555555555555</v>
      </c>
      <c r="I8" s="163">
        <f t="shared" si="1"/>
        <v>34.933333333333337</v>
      </c>
      <c r="J8" s="162">
        <v>42291</v>
      </c>
      <c r="K8" s="181">
        <v>0.55138888888888882</v>
      </c>
      <c r="L8" s="163">
        <f t="shared" si="2"/>
        <v>61.233333333333334</v>
      </c>
      <c r="M8" s="161">
        <f t="shared" si="3"/>
        <v>3</v>
      </c>
      <c r="N8" s="161">
        <f t="shared" si="4"/>
        <v>3</v>
      </c>
      <c r="O8" s="75"/>
      <c r="P8" s="76">
        <f t="array" ref="P8">IF(A8="","",IF( C8="","NA",IF(M8&gt;0,   IF(MIN(IF(B:B=A8,F:F))&lt;=L8,  IF(MIN(IF(B:B=A8,F:F)) &gt;= F8,   MIN(IF(B:B=A8,F:F)), "Onward infection before infected"),"Onward infection after recovered"),"")))</f>
        <v>37.416666666666671</v>
      </c>
      <c r="Q8" s="77">
        <f t="array" ref="Q8">IF(A8="","",IF( C8="","NA",IF(M8&gt;0,   IF(MIN(IF(B:B=A8,F:F))&lt;=L8,  IF(MIN(IF(B:B=A8,F:F)) &gt;= F8,   MIN(IF(B:B=A8,F:F)), F8),L8),"")))</f>
        <v>37.416666666666671</v>
      </c>
      <c r="R8" s="78">
        <f t="shared" si="5"/>
        <v>1</v>
      </c>
      <c r="S8" s="78">
        <f t="shared" si="6"/>
        <v>1</v>
      </c>
      <c r="T8" s="77">
        <f t="shared" si="7"/>
        <v>25.916666666666671</v>
      </c>
      <c r="U8" s="77">
        <f t="shared" si="8"/>
        <v>23.433333333333337</v>
      </c>
      <c r="V8" s="77">
        <f t="shared" si="9"/>
        <v>23.816666666666663</v>
      </c>
      <c r="W8" s="77" t="str">
        <f t="shared" si="12"/>
        <v>NA</v>
      </c>
      <c r="X8" s="77" t="str">
        <f t="shared" si="10"/>
        <v>NA</v>
      </c>
      <c r="Y8" s="79">
        <f t="shared" si="11"/>
        <v>0</v>
      </c>
      <c r="Z8" s="79" t="str">
        <f t="shared" si="13"/>
        <v>NA</v>
      </c>
      <c r="AA8" s="84"/>
      <c r="AB8" s="85"/>
      <c r="AC8" s="67"/>
      <c r="AD8" s="67"/>
      <c r="AE8" s="67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</row>
    <row r="9" spans="1:51" s="82" customFormat="1">
      <c r="A9" s="164">
        <v>6</v>
      </c>
      <c r="B9" s="165">
        <v>3</v>
      </c>
      <c r="C9" s="165" t="b">
        <v>0</v>
      </c>
      <c r="D9" s="166">
        <v>42290</v>
      </c>
      <c r="E9" s="184">
        <v>0.55486111111111114</v>
      </c>
      <c r="F9" s="167">
        <f t="shared" si="0"/>
        <v>37.316666666666663</v>
      </c>
      <c r="G9" s="166">
        <v>42292</v>
      </c>
      <c r="H9" s="165">
        <v>0.85555555555555562</v>
      </c>
      <c r="I9" s="167">
        <f t="shared" si="1"/>
        <v>92.533333333333331</v>
      </c>
      <c r="J9" s="166">
        <v>42293</v>
      </c>
      <c r="K9" s="184">
        <v>0.625</v>
      </c>
      <c r="L9" s="167">
        <f t="shared" si="2"/>
        <v>111</v>
      </c>
      <c r="M9" s="165">
        <f t="shared" si="3"/>
        <v>3</v>
      </c>
      <c r="N9" s="165">
        <f t="shared" si="4"/>
        <v>3</v>
      </c>
      <c r="O9" s="83"/>
      <c r="P9" s="76">
        <f t="array" ref="P9">IF(A9="","",IF( C9="","NA",IF(M9&gt;0,   IF(MIN(IF(B:B=A9,F:F))&lt;=L9,  IF(MIN(IF(B:B=A9,F:F)) &gt;= F9,   MIN(IF(B:B=A9,F:F)), "Onward infection before infected"),"Onward infection after recovered"),"")))</f>
        <v>105.33333333333333</v>
      </c>
      <c r="Q9" s="77">
        <f t="array" ref="Q9">IF(A9="","",IF( C9="","NA",IF(M9&gt;0,   IF(MIN(IF(B:B=A9,F:F))&lt;=L9,  IF(MIN(IF(B:B=A9,F:F)) &gt;= F9,   MIN(IF(B:B=A9,F:F)), F9),L9),"")))</f>
        <v>105.33333333333333</v>
      </c>
      <c r="R9" s="78">
        <f t="shared" si="5"/>
        <v>1</v>
      </c>
      <c r="S9" s="78">
        <f t="shared" si="6"/>
        <v>1</v>
      </c>
      <c r="T9" s="77">
        <f t="shared" si="7"/>
        <v>68.016666666666666</v>
      </c>
      <c r="U9" s="77">
        <f t="shared" si="8"/>
        <v>55.216666666666669</v>
      </c>
      <c r="V9" s="77">
        <f t="shared" si="9"/>
        <v>5.6666666666666714</v>
      </c>
      <c r="W9" s="77">
        <f t="shared" si="12"/>
        <v>9.2833333333333332</v>
      </c>
      <c r="X9" s="77">
        <f t="shared" si="10"/>
        <v>28.033333333333331</v>
      </c>
      <c r="Y9" s="79">
        <f t="shared" si="11"/>
        <v>0</v>
      </c>
      <c r="Z9" s="79">
        <f t="shared" si="13"/>
        <v>0</v>
      </c>
      <c r="AA9" s="82" t="s">
        <v>32</v>
      </c>
      <c r="AB9" s="65"/>
    </row>
    <row r="10" spans="1:51" s="82" customFormat="1">
      <c r="A10" s="168"/>
      <c r="B10" s="169">
        <v>11</v>
      </c>
      <c r="C10" s="169" t="b">
        <v>1</v>
      </c>
      <c r="D10" s="170">
        <v>42292</v>
      </c>
      <c r="E10" s="185">
        <v>0.39305555555555555</v>
      </c>
      <c r="F10" s="171">
        <f t="shared" si="0"/>
        <v>81.433333333333337</v>
      </c>
      <c r="G10" s="170"/>
      <c r="H10" s="169"/>
      <c r="I10" s="171" t="str">
        <f t="shared" si="1"/>
        <v/>
      </c>
      <c r="J10" s="170"/>
      <c r="K10" s="185"/>
      <c r="L10" s="171" t="str">
        <f t="shared" si="2"/>
        <v/>
      </c>
      <c r="M10" s="169" t="str">
        <f t="shared" si="3"/>
        <v/>
      </c>
      <c r="N10" s="169" t="str">
        <f t="shared" si="4"/>
        <v/>
      </c>
      <c r="O10" s="83"/>
      <c r="P10" s="76" t="str">
        <f t="array" ref="P10">IF(A10="","",IF( C10="","NA",IF(M10&gt;0,   IF(MIN(IF(B:B=A10,F:F))&lt;=L10,  IF(MIN(IF(B:B=A10,F:F)) &gt;= F10,   MIN(IF(B:B=A10,F:F)), "Onward infection before infected"),"Onward infection after recovered"),"")))</f>
        <v/>
      </c>
      <c r="Q10" s="77" t="str">
        <f t="array" ref="Q10">IF(A10="","",IF( C10="","NA",IF(M10&gt;0,   IF(MIN(IF(B:B=A10,F:F))&lt;=L10,  IF(MIN(IF(B:B=A10,F:F)) &gt;= F10,   MIN(IF(B:B=A10,F:F)), F10),L10),"")))</f>
        <v/>
      </c>
      <c r="R10" s="78" t="str">
        <f t="shared" si="5"/>
        <v>NA</v>
      </c>
      <c r="S10" s="78" t="str">
        <f t="shared" si="6"/>
        <v>NA</v>
      </c>
      <c r="T10" s="77" t="str">
        <f t="shared" si="7"/>
        <v/>
      </c>
      <c r="U10" s="77" t="str">
        <f t="shared" si="8"/>
        <v/>
      </c>
      <c r="V10" s="77" t="str">
        <f t="shared" si="9"/>
        <v/>
      </c>
      <c r="W10" s="77">
        <f t="shared" si="12"/>
        <v>61.5</v>
      </c>
      <c r="X10" s="77">
        <f t="shared" si="10"/>
        <v>19.933333333333337</v>
      </c>
      <c r="Y10" s="79" t="str">
        <f t="shared" si="11"/>
        <v/>
      </c>
      <c r="Z10" s="79">
        <f t="shared" si="13"/>
        <v>0</v>
      </c>
      <c r="AA10" s="86" t="s">
        <v>33</v>
      </c>
      <c r="AB10" s="86"/>
    </row>
    <row r="11" spans="1:51">
      <c r="A11" s="164">
        <v>7</v>
      </c>
      <c r="B11" s="165">
        <v>5</v>
      </c>
      <c r="C11" s="165" t="b">
        <v>0</v>
      </c>
      <c r="D11" s="166">
        <v>42290</v>
      </c>
      <c r="E11" s="184">
        <v>0.55902777777777779</v>
      </c>
      <c r="F11" s="167">
        <f t="shared" si="0"/>
        <v>37.416666666666671</v>
      </c>
      <c r="G11" s="166">
        <v>42290</v>
      </c>
      <c r="H11" s="165">
        <v>0.64027777777777783</v>
      </c>
      <c r="I11" s="167">
        <f t="shared" si="1"/>
        <v>39.366666666666667</v>
      </c>
      <c r="J11" s="166">
        <v>42290</v>
      </c>
      <c r="K11" s="184">
        <v>0.64097222222222217</v>
      </c>
      <c r="L11" s="167">
        <f t="shared" si="2"/>
        <v>39.383333333333333</v>
      </c>
      <c r="M11" s="165">
        <f t="shared" si="3"/>
        <v>0</v>
      </c>
      <c r="N11" s="165">
        <f t="shared" si="4"/>
        <v>0</v>
      </c>
      <c r="O11" s="83"/>
      <c r="P11" s="76" t="str">
        <f t="array" ref="P11">IF(A11="","",IF( C11="","NA",IF(M11&gt;0,   IF(MIN(IF(B:B=A11,F:F))&lt;=L11,  IF(MIN(IF(B:B=A11,F:F)) &gt;= F11,   MIN(IF(B:B=A11,F:F)), "Onward infection before infected"),"Onward infection after recovered"),"")))</f>
        <v/>
      </c>
      <c r="Q11" s="77" t="str">
        <f t="array" ref="Q11">IF(A11="","",IF( C11="","NA",IF(M11&gt;0,   IF(MIN(IF(B:B=A11,F:F))&lt;=L11,  IF(MIN(IF(B:B=A11,F:F)) &gt;= F11,   MIN(IF(B:B=A11,F:F)), F11),L11),"")))</f>
        <v/>
      </c>
      <c r="R11" s="78">
        <f t="shared" si="5"/>
        <v>1</v>
      </c>
      <c r="S11" s="78">
        <f t="shared" si="6"/>
        <v>1</v>
      </c>
      <c r="T11" s="77" t="str">
        <f t="shared" si="7"/>
        <v/>
      </c>
      <c r="U11" s="77">
        <f t="shared" si="8"/>
        <v>1.9499999999999957</v>
      </c>
      <c r="V11" s="77">
        <f t="shared" si="9"/>
        <v>1.9666666666666615</v>
      </c>
      <c r="W11" s="77">
        <f t="shared" si="12"/>
        <v>11.5</v>
      </c>
      <c r="X11" s="77">
        <f t="shared" si="10"/>
        <v>25.916666666666671</v>
      </c>
      <c r="Y11" s="79">
        <f t="shared" si="11"/>
        <v>0</v>
      </c>
      <c r="Z11" s="79">
        <f t="shared" si="13"/>
        <v>0</v>
      </c>
      <c r="AA11" s="86"/>
      <c r="AB11" s="86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</row>
    <row r="12" spans="1:51">
      <c r="A12" s="164">
        <v>8</v>
      </c>
      <c r="B12" s="165">
        <v>5</v>
      </c>
      <c r="C12" s="165" t="b">
        <v>0</v>
      </c>
      <c r="D12" s="166">
        <v>42290</v>
      </c>
      <c r="E12" s="184">
        <v>0.56041666666666667</v>
      </c>
      <c r="F12" s="167">
        <f t="shared" si="0"/>
        <v>37.450000000000003</v>
      </c>
      <c r="G12" s="166">
        <v>42290</v>
      </c>
      <c r="H12" s="165">
        <v>0.63541666666666663</v>
      </c>
      <c r="I12" s="167">
        <f t="shared" si="1"/>
        <v>39.25</v>
      </c>
      <c r="J12" s="166">
        <v>42290</v>
      </c>
      <c r="K12" s="184">
        <v>0.63541666666666663</v>
      </c>
      <c r="L12" s="167">
        <f t="shared" si="2"/>
        <v>39.25</v>
      </c>
      <c r="M12" s="165">
        <f t="shared" si="3"/>
        <v>0</v>
      </c>
      <c r="N12" s="165">
        <f t="shared" si="4"/>
        <v>0</v>
      </c>
      <c r="O12" s="83"/>
      <c r="P12" s="76" t="str">
        <f t="array" ref="P12">IF(A12="","",IF( C12="","NA",IF(M12&gt;0,   IF(MIN(IF(B:B=A12,F:F))&lt;=L12,  IF(MIN(IF(B:B=A12,F:F)) &gt;= F12,   MIN(IF(B:B=A12,F:F)), "Onward infection before infected"),"Onward infection after recovered"),"")))</f>
        <v/>
      </c>
      <c r="Q12" s="77" t="str">
        <f t="array" ref="Q12">IF(A12="","",IF( C12="","NA",IF(M12&gt;0,   IF(MIN(IF(B:B=A12,F:F))&lt;=L12,  IF(MIN(IF(B:B=A12,F:F)) &gt;= F12,   MIN(IF(B:B=A12,F:F)), F12),L12),"")))</f>
        <v/>
      </c>
      <c r="R12" s="78">
        <f t="shared" si="5"/>
        <v>1</v>
      </c>
      <c r="S12" s="78">
        <f t="shared" si="6"/>
        <v>1</v>
      </c>
      <c r="T12" s="77" t="str">
        <f t="shared" si="7"/>
        <v/>
      </c>
      <c r="U12" s="77">
        <f t="shared" si="8"/>
        <v>1.7999999999999972</v>
      </c>
      <c r="V12" s="77">
        <f t="shared" si="9"/>
        <v>1.7999999999999972</v>
      </c>
      <c r="W12" s="77">
        <f t="shared" si="12"/>
        <v>11.5</v>
      </c>
      <c r="X12" s="77">
        <f t="shared" si="10"/>
        <v>25.950000000000003</v>
      </c>
      <c r="Y12" s="79">
        <f t="shared" si="11"/>
        <v>0</v>
      </c>
      <c r="Z12" s="79">
        <f t="shared" si="13"/>
        <v>0</v>
      </c>
      <c r="AA12" s="86" t="s">
        <v>34</v>
      </c>
      <c r="AB12" s="87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</row>
    <row r="13" spans="1:51" ht="16.5" customHeight="1">
      <c r="A13" s="164">
        <v>9</v>
      </c>
      <c r="B13" s="165">
        <v>4</v>
      </c>
      <c r="C13" s="165" t="b">
        <v>0</v>
      </c>
      <c r="D13" s="166">
        <v>42290</v>
      </c>
      <c r="E13" s="184">
        <v>0.5625</v>
      </c>
      <c r="F13" s="167">
        <f t="shared" si="0"/>
        <v>37.5</v>
      </c>
      <c r="G13" s="166">
        <v>42290</v>
      </c>
      <c r="H13" s="165">
        <v>0.59444444444444444</v>
      </c>
      <c r="I13" s="167">
        <f t="shared" si="1"/>
        <v>38.266666666666666</v>
      </c>
      <c r="J13" s="166">
        <v>42290</v>
      </c>
      <c r="K13" s="184">
        <v>0.62916666666666665</v>
      </c>
      <c r="L13" s="167">
        <f t="shared" si="2"/>
        <v>39.1</v>
      </c>
      <c r="M13" s="165">
        <f t="shared" si="3"/>
        <v>0</v>
      </c>
      <c r="N13" s="165">
        <f t="shared" si="4"/>
        <v>0</v>
      </c>
      <c r="O13" s="83"/>
      <c r="P13" s="76" t="str">
        <f t="array" ref="P13">IF(A13="","",IF( C13="","NA",IF(M13&gt;0,   IF(MIN(IF(B:B=A13,F:F))&lt;=L13,  IF(MIN(IF(B:B=A13,F:F)) &gt;= F13,   MIN(IF(B:B=A13,F:F)), "Onward infection before infected"),"Onward infection after recovered"),"")))</f>
        <v/>
      </c>
      <c r="Q13" s="77" t="str">
        <f t="array" ref="Q13">IF(A13="","",IF( C13="","NA",IF(M13&gt;0,   IF(MIN(IF(B:B=A13,F:F))&lt;=L13,  IF(MIN(IF(B:B=A13,F:F)) &gt;= F13,   MIN(IF(B:B=A13,F:F)), F13),L13),"")))</f>
        <v/>
      </c>
      <c r="R13" s="78">
        <f t="shared" si="5"/>
        <v>1</v>
      </c>
      <c r="S13" s="78">
        <f t="shared" si="6"/>
        <v>1</v>
      </c>
      <c r="T13" s="77" t="str">
        <f t="shared" si="7"/>
        <v/>
      </c>
      <c r="U13" s="77">
        <f t="shared" si="8"/>
        <v>0.76666666666666572</v>
      </c>
      <c r="V13" s="77">
        <f t="shared" si="9"/>
        <v>1.6000000000000014</v>
      </c>
      <c r="W13" s="77">
        <f t="shared" si="12"/>
        <v>10.5</v>
      </c>
      <c r="X13" s="77">
        <f t="shared" si="10"/>
        <v>27</v>
      </c>
      <c r="Y13" s="79">
        <f t="shared" si="11"/>
        <v>0</v>
      </c>
      <c r="Z13" s="79">
        <f t="shared" si="13"/>
        <v>0</v>
      </c>
      <c r="AA13" s="86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</row>
    <row r="14" spans="1:51">
      <c r="A14" s="168"/>
      <c r="B14" s="169">
        <v>10</v>
      </c>
      <c r="C14" s="169" t="b">
        <v>1</v>
      </c>
      <c r="D14" s="170">
        <v>42292</v>
      </c>
      <c r="E14" s="185">
        <v>0.54166666666666663</v>
      </c>
      <c r="F14" s="171">
        <f t="shared" si="0"/>
        <v>85</v>
      </c>
      <c r="G14" s="170"/>
      <c r="H14" s="169"/>
      <c r="I14" s="171" t="str">
        <f t="shared" si="1"/>
        <v/>
      </c>
      <c r="J14" s="170"/>
      <c r="K14" s="185"/>
      <c r="L14" s="171" t="str">
        <f t="shared" si="2"/>
        <v/>
      </c>
      <c r="M14" s="169" t="str">
        <f t="shared" si="3"/>
        <v/>
      </c>
      <c r="N14" s="169" t="str">
        <f t="shared" si="4"/>
        <v/>
      </c>
      <c r="O14" s="75"/>
      <c r="P14" s="76" t="str">
        <f t="array" ref="P14">IF(A14="","",IF( C14="","NA",IF(M14&gt;0,   IF(MIN(IF(B:B=A14,F:F))&lt;=L14,  IF(MIN(IF(B:B=A14,F:F)) &gt;= F14,   MIN(IF(B:B=A14,F:F)), "Onward infection before infected"),"Onward infection after recovered"),"")))</f>
        <v/>
      </c>
      <c r="Q14" s="77" t="str">
        <f t="array" ref="Q14">IF(A14="","",IF( C14="","NA",IF(M14&gt;0,   IF(MIN(IF(B:B=A14,F:F))&lt;=L14,  IF(MIN(IF(B:B=A14,F:F)) &gt;= F14,   MIN(IF(B:B=A14,F:F)), F14),L14),"")))</f>
        <v/>
      </c>
      <c r="R14" s="78" t="str">
        <f t="shared" si="5"/>
        <v>NA</v>
      </c>
      <c r="S14" s="78" t="str">
        <f t="shared" si="6"/>
        <v>NA</v>
      </c>
      <c r="T14" s="77" t="str">
        <f t="shared" si="7"/>
        <v/>
      </c>
      <c r="U14" s="77" t="str">
        <f t="shared" si="8"/>
        <v/>
      </c>
      <c r="V14" s="77" t="str">
        <f t="shared" si="9"/>
        <v/>
      </c>
      <c r="W14" s="77">
        <f t="shared" si="12"/>
        <v>39.166666666666664</v>
      </c>
      <c r="X14" s="77">
        <f t="shared" si="10"/>
        <v>45.833333333333336</v>
      </c>
      <c r="Y14" s="79" t="str">
        <f t="shared" si="11"/>
        <v/>
      </c>
      <c r="Z14" s="79">
        <f t="shared" si="13"/>
        <v>0</v>
      </c>
      <c r="AA14" s="86" t="s">
        <v>35</v>
      </c>
      <c r="AB14" s="66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</row>
    <row r="15" spans="1:51" s="82" customFormat="1">
      <c r="A15" s="168"/>
      <c r="B15" s="169">
        <v>27</v>
      </c>
      <c r="C15" s="169" t="b">
        <v>1</v>
      </c>
      <c r="D15" s="170">
        <v>42293</v>
      </c>
      <c r="E15" s="185">
        <v>0.56944444444444442</v>
      </c>
      <c r="F15" s="171">
        <f t="shared" si="0"/>
        <v>109.66666666666667</v>
      </c>
      <c r="G15" s="170"/>
      <c r="H15" s="169"/>
      <c r="I15" s="171" t="str">
        <f t="shared" si="1"/>
        <v/>
      </c>
      <c r="J15" s="170"/>
      <c r="K15" s="185"/>
      <c r="L15" s="171" t="str">
        <f t="shared" si="2"/>
        <v/>
      </c>
      <c r="M15" s="169" t="str">
        <f t="shared" si="3"/>
        <v/>
      </c>
      <c r="N15" s="169" t="str">
        <f t="shared" si="4"/>
        <v/>
      </c>
      <c r="O15" s="83"/>
      <c r="P15" s="76" t="str">
        <f t="array" ref="P15">IF(A15="","",IF( C15="","NA",IF(M15&gt;0,   IF(MIN(IF(B:B=A15,F:F))&lt;=L15,  IF(MIN(IF(B:B=A15,F:F)) &gt;= F15,   MIN(IF(B:B=A15,F:F)), "Onward infection before infected"),"Onward infection after recovered"),"")))</f>
        <v/>
      </c>
      <c r="Q15" s="77" t="str">
        <f t="array" ref="Q15">IF(A15="","",IF( C15="","NA",IF(M15&gt;0,   IF(MIN(IF(B:B=A15,F:F))&lt;=L15,  IF(MIN(IF(B:B=A15,F:F)) &gt;= F15,   MIN(IF(B:B=A15,F:F)), F15),L15),"")))</f>
        <v/>
      </c>
      <c r="R15" s="78" t="str">
        <f t="shared" si="5"/>
        <v>NA</v>
      </c>
      <c r="S15" s="78" t="str">
        <f t="shared" si="6"/>
        <v>NA</v>
      </c>
      <c r="T15" s="77" t="str">
        <f t="shared" si="7"/>
        <v/>
      </c>
      <c r="U15" s="77" t="str">
        <f t="shared" si="8"/>
        <v/>
      </c>
      <c r="V15" s="77" t="str">
        <f t="shared" si="9"/>
        <v/>
      </c>
      <c r="W15" s="77">
        <f t="shared" si="12"/>
        <v>109.33333333333333</v>
      </c>
      <c r="X15" s="77">
        <f t="shared" si="10"/>
        <v>0.33333333333334281</v>
      </c>
      <c r="Y15" s="79" t="str">
        <f t="shared" si="11"/>
        <v/>
      </c>
      <c r="Z15" s="79">
        <f t="shared" si="13"/>
        <v>0</v>
      </c>
      <c r="AA15" s="67"/>
      <c r="AB15" s="67"/>
      <c r="AC15" s="88"/>
    </row>
    <row r="16" spans="1:51">
      <c r="A16" s="164">
        <v>10</v>
      </c>
      <c r="B16" s="165">
        <v>5</v>
      </c>
      <c r="C16" s="165" t="b">
        <v>0</v>
      </c>
      <c r="D16" s="166">
        <v>42290</v>
      </c>
      <c r="E16" s="184">
        <v>0.63194444444444442</v>
      </c>
      <c r="F16" s="167">
        <f t="shared" si="0"/>
        <v>39.166666666666664</v>
      </c>
      <c r="G16" s="166">
        <v>42290</v>
      </c>
      <c r="H16" s="165">
        <v>0.7104166666666667</v>
      </c>
      <c r="I16" s="167">
        <f t="shared" si="1"/>
        <v>41.05</v>
      </c>
      <c r="J16" s="166">
        <v>42292</v>
      </c>
      <c r="K16" s="184">
        <v>0.5625</v>
      </c>
      <c r="L16" s="167">
        <f t="shared" si="2"/>
        <v>85.5</v>
      </c>
      <c r="M16" s="165">
        <f t="shared" si="3"/>
        <v>1</v>
      </c>
      <c r="N16" s="165">
        <f t="shared" si="4"/>
        <v>0</v>
      </c>
      <c r="O16" s="83"/>
      <c r="P16" s="76">
        <f t="array" ref="P16">IF(A16="","",IF( C16="","NA",IF(M16&gt;0,   IF(MIN(IF(B:B=A16,F:F))&lt;=L16,  IF(MIN(IF(B:B=A16,F:F)) &gt;= F16,   MIN(IF(B:B=A16,F:F)), "Onward infection before infected"),"Onward infection after recovered"),"")))</f>
        <v>85</v>
      </c>
      <c r="Q16" s="77">
        <f t="array" ref="Q16">IF(A16="","",IF( C16="","NA",IF(M16&gt;0,   IF(MIN(IF(B:B=A16,F:F))&lt;=L16,  IF(MIN(IF(B:B=A16,F:F)) &gt;= F16,   MIN(IF(B:B=A16,F:F)), F16),L16),"")))</f>
        <v>85</v>
      </c>
      <c r="R16" s="78">
        <f t="shared" si="5"/>
        <v>1</v>
      </c>
      <c r="S16" s="78">
        <f t="shared" si="6"/>
        <v>1</v>
      </c>
      <c r="T16" s="77">
        <f t="shared" si="7"/>
        <v>45.833333333333336</v>
      </c>
      <c r="U16" s="77">
        <f t="shared" si="8"/>
        <v>1.8833333333333329</v>
      </c>
      <c r="V16" s="77">
        <f t="shared" si="9"/>
        <v>0.5</v>
      </c>
      <c r="W16" s="77">
        <f t="shared" si="12"/>
        <v>11.5</v>
      </c>
      <c r="X16" s="77">
        <f t="shared" si="10"/>
        <v>27.666666666666664</v>
      </c>
      <c r="Y16" s="79">
        <f t="shared" si="11"/>
        <v>1</v>
      </c>
      <c r="Z16" s="79">
        <f t="shared" si="13"/>
        <v>0</v>
      </c>
      <c r="AA16" s="73" t="s">
        <v>36</v>
      </c>
      <c r="AB16" s="89">
        <v>42289</v>
      </c>
      <c r="AC16" s="90"/>
    </row>
    <row r="17" spans="1:36">
      <c r="A17" s="164">
        <v>11</v>
      </c>
      <c r="B17" s="165">
        <v>2</v>
      </c>
      <c r="C17" s="165" t="b">
        <v>0</v>
      </c>
      <c r="D17" s="166">
        <v>42291</v>
      </c>
      <c r="E17" s="184">
        <v>0.5625</v>
      </c>
      <c r="F17" s="167">
        <f t="shared" si="0"/>
        <v>61.5</v>
      </c>
      <c r="G17" s="166">
        <v>42291</v>
      </c>
      <c r="H17" s="165">
        <v>0.60833333333333328</v>
      </c>
      <c r="I17" s="167">
        <f t="shared" si="1"/>
        <v>62.599999999999994</v>
      </c>
      <c r="J17" s="166">
        <v>42292</v>
      </c>
      <c r="K17" s="184">
        <v>0.39583333333333331</v>
      </c>
      <c r="L17" s="167">
        <f t="shared" si="2"/>
        <v>81.5</v>
      </c>
      <c r="M17" s="165">
        <f t="shared" si="3"/>
        <v>3</v>
      </c>
      <c r="N17" s="165">
        <f t="shared" si="4"/>
        <v>2</v>
      </c>
      <c r="O17" s="75"/>
      <c r="P17" s="76">
        <f t="array" ref="P17">IF(A17="","",IF( C17="","NA",IF(M17&gt;0,   IF(MIN(IF(B:B=A17,F:F))&lt;=L17,  IF(MIN(IF(B:B=A17,F:F)) &gt;= F17,   MIN(IF(B:B=A17,F:F)), "Onward infection before infected"),"Onward infection after recovered"),"")))</f>
        <v>81.416666666666671</v>
      </c>
      <c r="Q17" s="77">
        <f t="array" ref="Q17">IF(A17="","",IF( C17="","NA",IF(M17&gt;0,   IF(MIN(IF(B:B=A17,F:F))&lt;=L17,  IF(MIN(IF(B:B=A17,F:F)) &gt;= F17,   MIN(IF(B:B=A17,F:F)), F17),L17),"")))</f>
        <v>81.416666666666671</v>
      </c>
      <c r="R17" s="78">
        <f t="shared" si="5"/>
        <v>1</v>
      </c>
      <c r="S17" s="78">
        <f t="shared" si="6"/>
        <v>1</v>
      </c>
      <c r="T17" s="77">
        <f t="shared" si="7"/>
        <v>19.916666666666671</v>
      </c>
      <c r="U17" s="77">
        <f t="shared" si="8"/>
        <v>1.0999999999999943</v>
      </c>
      <c r="V17" s="77">
        <f t="shared" si="9"/>
        <v>8.3333333333328596E-2</v>
      </c>
      <c r="W17" s="77">
        <f t="shared" si="12"/>
        <v>9.3000000000000007</v>
      </c>
      <c r="X17" s="77">
        <f t="shared" si="10"/>
        <v>52.2</v>
      </c>
      <c r="Y17" s="79">
        <f t="shared" si="11"/>
        <v>1</v>
      </c>
      <c r="Z17" s="79">
        <f t="shared" si="13"/>
        <v>0</v>
      </c>
      <c r="AA17" s="73" t="s">
        <v>37</v>
      </c>
      <c r="AB17" s="90">
        <v>0</v>
      </c>
    </row>
    <row r="18" spans="1:36" s="82" customFormat="1">
      <c r="A18" s="164">
        <v>12</v>
      </c>
      <c r="B18" s="165">
        <v>2</v>
      </c>
      <c r="C18" s="165" t="b">
        <v>0</v>
      </c>
      <c r="D18" s="166">
        <v>42291</v>
      </c>
      <c r="E18" s="184">
        <v>0.5625</v>
      </c>
      <c r="F18" s="167">
        <f t="shared" si="0"/>
        <v>61.5</v>
      </c>
      <c r="G18" s="166">
        <v>42292</v>
      </c>
      <c r="H18" s="165">
        <v>0.5083333333333333</v>
      </c>
      <c r="I18" s="167">
        <f t="shared" si="1"/>
        <v>84.2</v>
      </c>
      <c r="J18" s="166">
        <v>42292</v>
      </c>
      <c r="K18" s="184">
        <v>0.70833333333333337</v>
      </c>
      <c r="L18" s="167">
        <f t="shared" si="2"/>
        <v>89</v>
      </c>
      <c r="M18" s="165">
        <f t="shared" si="3"/>
        <v>1</v>
      </c>
      <c r="N18" s="165">
        <f t="shared" si="4"/>
        <v>1</v>
      </c>
      <c r="O18" s="83"/>
      <c r="P18" s="76">
        <f t="array" ref="P18">IF(A18="","",IF( C18="","NA",IF(M18&gt;0,   IF(MIN(IF(B:B=A18,F:F))&lt;=L18,  IF(MIN(IF(B:B=A18,F:F)) &gt;= F18,   MIN(IF(B:B=A18,F:F)), "Onward infection before infected"),"Onward infection after recovered"),"")))</f>
        <v>86.416666666666671</v>
      </c>
      <c r="Q18" s="77">
        <f t="array" ref="Q18">IF(A18="","",IF( C18="","NA",IF(M18&gt;0,   IF(MIN(IF(B:B=A18,F:F))&lt;=L18,  IF(MIN(IF(B:B=A18,F:F)) &gt;= F18,   MIN(IF(B:B=A18,F:F)), F18),L18),"")))</f>
        <v>86.416666666666671</v>
      </c>
      <c r="R18" s="78">
        <f t="shared" si="5"/>
        <v>1</v>
      </c>
      <c r="S18" s="78">
        <f t="shared" si="6"/>
        <v>1</v>
      </c>
      <c r="T18" s="77">
        <f t="shared" si="7"/>
        <v>24.916666666666671</v>
      </c>
      <c r="U18" s="77">
        <f t="shared" si="8"/>
        <v>22.700000000000003</v>
      </c>
      <c r="V18" s="77">
        <f t="shared" si="9"/>
        <v>2.5833333333333286</v>
      </c>
      <c r="W18" s="77">
        <f t="shared" si="12"/>
        <v>9.3000000000000007</v>
      </c>
      <c r="X18" s="77">
        <f t="shared" si="10"/>
        <v>52.2</v>
      </c>
      <c r="Y18" s="79">
        <f t="shared" si="11"/>
        <v>0</v>
      </c>
      <c r="Z18" s="79">
        <f t="shared" si="13"/>
        <v>0</v>
      </c>
      <c r="AA18" s="73"/>
      <c r="AB18" s="67"/>
      <c r="AC18" s="91"/>
      <c r="AD18" s="92"/>
      <c r="AE18" s="93"/>
      <c r="AF18" s="93"/>
      <c r="AG18" s="93"/>
      <c r="AH18" s="93"/>
      <c r="AI18" s="67"/>
      <c r="AJ18" s="67"/>
    </row>
    <row r="19" spans="1:36" s="82" customFormat="1">
      <c r="A19" s="164">
        <v>13</v>
      </c>
      <c r="B19" s="165">
        <v>11</v>
      </c>
      <c r="C19" s="165" t="b">
        <v>0</v>
      </c>
      <c r="D19" s="166">
        <v>42292</v>
      </c>
      <c r="E19" s="184">
        <v>0.3923611111111111</v>
      </c>
      <c r="F19" s="167">
        <f t="shared" si="0"/>
        <v>81.416666666666671</v>
      </c>
      <c r="G19" s="166">
        <v>42292</v>
      </c>
      <c r="H19" s="165">
        <v>0.55347222222222225</v>
      </c>
      <c r="I19" s="167">
        <f t="shared" si="1"/>
        <v>85.283333333333331</v>
      </c>
      <c r="J19" s="166">
        <v>42293</v>
      </c>
      <c r="K19" s="184">
        <v>0.39583333333333331</v>
      </c>
      <c r="L19" s="167">
        <f t="shared" si="2"/>
        <v>105.5</v>
      </c>
      <c r="M19" s="165">
        <f t="shared" si="3"/>
        <v>3</v>
      </c>
      <c r="N19" s="165">
        <f t="shared" si="4"/>
        <v>3</v>
      </c>
      <c r="O19" s="83"/>
      <c r="P19" s="76">
        <f t="array" ref="P19">IF(A19="","",IF( C19="","NA",IF(M19&gt;0,   IF(MIN(IF(B:B=A19,F:F))&lt;=L19,  IF(MIN(IF(B:B=A19,F:F)) &gt;= F19,   MIN(IF(B:B=A19,F:F)), "Onward infection before infected"),"Onward infection after recovered"),"")))</f>
        <v>85.4</v>
      </c>
      <c r="Q19" s="77">
        <f t="array" ref="Q19">IF(A19="","",IF( C19="","NA",IF(M19&gt;0,   IF(MIN(IF(B:B=A19,F:F))&lt;=L19,  IF(MIN(IF(B:B=A19,F:F)) &gt;= F19,   MIN(IF(B:B=A19,F:F)), F19),L19),"")))</f>
        <v>85.4</v>
      </c>
      <c r="R19" s="78">
        <f t="shared" si="5"/>
        <v>1</v>
      </c>
      <c r="S19" s="78">
        <f t="shared" si="6"/>
        <v>1</v>
      </c>
      <c r="T19" s="77">
        <f t="shared" si="7"/>
        <v>3.9833333333333343</v>
      </c>
      <c r="U19" s="77">
        <f t="shared" si="8"/>
        <v>3.86666666666666</v>
      </c>
      <c r="V19" s="77">
        <f t="shared" si="9"/>
        <v>20.099999999999994</v>
      </c>
      <c r="W19" s="77">
        <f t="shared" si="12"/>
        <v>61.5</v>
      </c>
      <c r="X19" s="77">
        <f t="shared" si="10"/>
        <v>19.916666666666671</v>
      </c>
      <c r="Y19" s="79">
        <f t="shared" si="11"/>
        <v>0</v>
      </c>
      <c r="Z19" s="79">
        <f t="shared" si="13"/>
        <v>0</v>
      </c>
      <c r="AA19" s="91"/>
      <c r="AB19" s="67"/>
      <c r="AC19" s="67"/>
      <c r="AD19" s="67"/>
      <c r="AE19" s="93"/>
    </row>
    <row r="20" spans="1:36">
      <c r="A20" s="164">
        <v>14</v>
      </c>
      <c r="B20" s="165">
        <v>11</v>
      </c>
      <c r="C20" s="165" t="b">
        <v>0</v>
      </c>
      <c r="D20" s="166">
        <v>42292</v>
      </c>
      <c r="E20" s="184">
        <v>0.4375</v>
      </c>
      <c r="F20" s="167">
        <f t="shared" si="0"/>
        <v>82.5</v>
      </c>
      <c r="G20" s="166"/>
      <c r="H20" s="165"/>
      <c r="I20" s="167" t="str">
        <f t="shared" si="1"/>
        <v/>
      </c>
      <c r="J20" s="166">
        <v>42293</v>
      </c>
      <c r="K20" s="184">
        <v>0.70833333333333337</v>
      </c>
      <c r="L20" s="167">
        <f t="shared" si="2"/>
        <v>113</v>
      </c>
      <c r="M20" s="165">
        <f t="shared" si="3"/>
        <v>0</v>
      </c>
      <c r="N20" s="165">
        <f t="shared" si="4"/>
        <v>0</v>
      </c>
      <c r="O20" s="83"/>
      <c r="P20" s="76" t="str">
        <f t="array" ref="P20">IF(A20="","",IF( C20="","NA",IF(M20&gt;0,   IF(MIN(IF(B:B=A20,F:F))&lt;=L20,  IF(MIN(IF(B:B=A20,F:F)) &gt;= F20,   MIN(IF(B:B=A20,F:F)), "Onward infection before infected"),"Onward infection after recovered"),"")))</f>
        <v/>
      </c>
      <c r="Q20" s="77" t="str">
        <f t="array" ref="Q20">IF(A20="","",IF( C20="","NA",IF(M20&gt;0,   IF(MIN(IF(B:B=A20,F:F))&lt;=L20,  IF(MIN(IF(B:B=A20,F:F)) &gt;= F20,   MIN(IF(B:B=A20,F:F)), F20),L20),"")))</f>
        <v/>
      </c>
      <c r="R20" s="78">
        <f t="shared" si="5"/>
        <v>1</v>
      </c>
      <c r="S20" s="78">
        <f t="shared" si="6"/>
        <v>0</v>
      </c>
      <c r="T20" s="77" t="str">
        <f t="shared" si="7"/>
        <v/>
      </c>
      <c r="U20" s="77" t="str">
        <f t="shared" si="8"/>
        <v/>
      </c>
      <c r="V20" s="77">
        <f t="shared" si="9"/>
        <v>30.5</v>
      </c>
      <c r="W20" s="77">
        <f t="shared" si="12"/>
        <v>61.5</v>
      </c>
      <c r="X20" s="77">
        <f t="shared" si="10"/>
        <v>21</v>
      </c>
      <c r="Y20" s="79">
        <f t="shared" si="11"/>
        <v>0</v>
      </c>
      <c r="Z20" s="79">
        <f t="shared" si="13"/>
        <v>0</v>
      </c>
      <c r="AA20" s="94"/>
      <c r="AB20" s="94"/>
    </row>
    <row r="21" spans="1:36">
      <c r="A21" s="164">
        <v>15</v>
      </c>
      <c r="B21" s="165">
        <v>13</v>
      </c>
      <c r="C21" s="165" t="b">
        <v>0</v>
      </c>
      <c r="D21" s="166">
        <v>42292</v>
      </c>
      <c r="E21" s="184">
        <v>0.55833333333333335</v>
      </c>
      <c r="F21" s="167">
        <f t="shared" si="0"/>
        <v>85.4</v>
      </c>
      <c r="G21" s="166">
        <v>42292</v>
      </c>
      <c r="H21" s="165">
        <v>0.57291666666666663</v>
      </c>
      <c r="I21" s="167">
        <f t="shared" si="1"/>
        <v>85.75</v>
      </c>
      <c r="J21" s="166">
        <v>42293</v>
      </c>
      <c r="K21" s="184">
        <v>0.57152777777777775</v>
      </c>
      <c r="L21" s="167">
        <f t="shared" si="2"/>
        <v>109.71666666666667</v>
      </c>
      <c r="M21" s="165">
        <f t="shared" si="3"/>
        <v>3</v>
      </c>
      <c r="N21" s="165">
        <f t="shared" si="4"/>
        <v>1</v>
      </c>
      <c r="O21" s="83"/>
      <c r="P21" s="76">
        <f t="array" ref="P21">IF(A21="","",IF( C21="","NA",IF(M21&gt;0,   IF(MIN(IF(B:B=A21,F:F))&lt;=L21,  IF(MIN(IF(B:B=A21,F:F)) &gt;= F21,   MIN(IF(B:B=A21,F:F)), "Onward infection before infected"),"Onward infection after recovered"),"")))</f>
        <v>105.5</v>
      </c>
      <c r="Q21" s="77">
        <f t="array" ref="Q21">IF(A21="","",IF( C21="","NA",IF(M21&gt;0,   IF(MIN(IF(B:B=A21,F:F))&lt;=L21,  IF(MIN(IF(B:B=A21,F:F)) &gt;= F21,   MIN(IF(B:B=A21,F:F)), F21),L21),"")))</f>
        <v>105.5</v>
      </c>
      <c r="R21" s="78">
        <f t="shared" si="5"/>
        <v>1</v>
      </c>
      <c r="S21" s="78">
        <f t="shared" si="6"/>
        <v>1</v>
      </c>
      <c r="T21" s="77">
        <f t="shared" si="7"/>
        <v>20.099999999999994</v>
      </c>
      <c r="U21" s="77">
        <f t="shared" si="8"/>
        <v>0.34999999999999432</v>
      </c>
      <c r="V21" s="77">
        <f t="shared" si="9"/>
        <v>4.2166666666666686</v>
      </c>
      <c r="W21" s="77">
        <f t="shared" si="12"/>
        <v>81.416666666666671</v>
      </c>
      <c r="X21" s="77">
        <f t="shared" si="10"/>
        <v>3.9833333333333343</v>
      </c>
      <c r="Y21" s="79">
        <f t="shared" si="11"/>
        <v>2</v>
      </c>
      <c r="Z21" s="79">
        <f t="shared" si="13"/>
        <v>0</v>
      </c>
      <c r="AA21" s="94"/>
      <c r="AB21" s="94"/>
      <c r="AD21" s="91"/>
    </row>
    <row r="22" spans="1:36">
      <c r="A22" s="164">
        <v>16</v>
      </c>
      <c r="B22" s="165">
        <v>12</v>
      </c>
      <c r="C22" s="165" t="b">
        <v>0</v>
      </c>
      <c r="D22" s="166">
        <v>42292</v>
      </c>
      <c r="E22" s="184">
        <v>0.60069444444444442</v>
      </c>
      <c r="F22" s="167">
        <f t="shared" si="0"/>
        <v>86.416666666666671</v>
      </c>
      <c r="G22" s="166">
        <v>42292</v>
      </c>
      <c r="H22" s="165">
        <v>0.70972222222222225</v>
      </c>
      <c r="I22" s="167">
        <f t="shared" si="1"/>
        <v>89.033333333333331</v>
      </c>
      <c r="J22" s="166">
        <v>42293</v>
      </c>
      <c r="K22" s="184">
        <v>0.70833333333333337</v>
      </c>
      <c r="L22" s="167">
        <f t="shared" si="2"/>
        <v>113</v>
      </c>
      <c r="M22" s="165">
        <f t="shared" si="3"/>
        <v>1</v>
      </c>
      <c r="N22" s="165">
        <f t="shared" si="4"/>
        <v>1</v>
      </c>
      <c r="O22" s="83"/>
      <c r="P22" s="76">
        <f t="array" ref="P22">IF(A22="","",IF( C22="","NA",IF(M22&gt;0,   IF(MIN(IF(B:B=A22,F:F))&lt;=L22,  IF(MIN(IF(B:B=A22,F:F)) &gt;= F22,   MIN(IF(B:B=A22,F:F)), "Onward infection before infected"),"Onward infection after recovered"),"")))</f>
        <v>109.75</v>
      </c>
      <c r="Q22" s="77">
        <f t="array" ref="Q22">IF(A22="","",IF( C22="","NA",IF(M22&gt;0,   IF(MIN(IF(B:B=A22,F:F))&lt;=L22,  IF(MIN(IF(B:B=A22,F:F)) &gt;= F22,   MIN(IF(B:B=A22,F:F)), F22),L22),"")))</f>
        <v>109.75</v>
      </c>
      <c r="R22" s="78">
        <f t="shared" si="5"/>
        <v>1</v>
      </c>
      <c r="S22" s="78">
        <f t="shared" si="6"/>
        <v>1</v>
      </c>
      <c r="T22" s="77">
        <f t="shared" si="7"/>
        <v>23.333333333333329</v>
      </c>
      <c r="U22" s="77">
        <f t="shared" si="8"/>
        <v>2.61666666666666</v>
      </c>
      <c r="V22" s="77">
        <f t="shared" si="9"/>
        <v>3.25</v>
      </c>
      <c r="W22" s="77">
        <f t="shared" si="12"/>
        <v>61.5</v>
      </c>
      <c r="X22" s="77">
        <f t="shared" si="10"/>
        <v>24.916666666666671</v>
      </c>
      <c r="Y22" s="79">
        <f t="shared" si="11"/>
        <v>0</v>
      </c>
      <c r="Z22" s="79">
        <f t="shared" si="13"/>
        <v>0</v>
      </c>
      <c r="AA22" s="95"/>
      <c r="AB22" s="94"/>
      <c r="AD22" s="93"/>
    </row>
    <row r="23" spans="1:36" s="82" customFormat="1">
      <c r="A23" s="168"/>
      <c r="B23" s="169">
        <v>28</v>
      </c>
      <c r="C23" s="169" t="b">
        <v>1</v>
      </c>
      <c r="D23" s="170">
        <v>42293</v>
      </c>
      <c r="E23" s="185">
        <v>0.57291666666666663</v>
      </c>
      <c r="F23" s="171">
        <f t="shared" si="0"/>
        <v>109.75</v>
      </c>
      <c r="G23" s="170"/>
      <c r="H23" s="169"/>
      <c r="I23" s="171" t="str">
        <f t="shared" si="1"/>
        <v/>
      </c>
      <c r="J23" s="170"/>
      <c r="K23" s="185"/>
      <c r="L23" s="171" t="str">
        <f t="shared" si="2"/>
        <v/>
      </c>
      <c r="M23" s="169" t="str">
        <f t="shared" si="3"/>
        <v/>
      </c>
      <c r="N23" s="169" t="str">
        <f t="shared" si="4"/>
        <v/>
      </c>
      <c r="O23" s="83"/>
      <c r="P23" s="76" t="str">
        <f t="array" ref="P23">IF(A23="","",IF( C23="","NA",IF(M23&gt;0,   IF(MIN(IF(B:B=A23,F:F))&lt;=L23,  IF(MIN(IF(B:B=A23,F:F)) &gt;= F23,   MIN(IF(B:B=A23,F:F)), "Onward infection before infected"),"Onward infection after recovered"),"")))</f>
        <v/>
      </c>
      <c r="Q23" s="77" t="str">
        <f t="array" ref="Q23">IF(A23="","",IF( C23="","NA",IF(M23&gt;0,   IF(MIN(IF(B:B=A23,F:F))&lt;=L23,  IF(MIN(IF(B:B=A23,F:F)) &gt;= F23,   MIN(IF(B:B=A23,F:F)), F23),L23),"")))</f>
        <v/>
      </c>
      <c r="R23" s="78" t="str">
        <f t="shared" si="5"/>
        <v>NA</v>
      </c>
      <c r="S23" s="78" t="str">
        <f t="shared" si="6"/>
        <v>NA</v>
      </c>
      <c r="T23" s="77" t="str">
        <f t="shared" si="7"/>
        <v/>
      </c>
      <c r="U23" s="77" t="str">
        <f t="shared" si="8"/>
        <v/>
      </c>
      <c r="V23" s="77" t="str">
        <f t="shared" si="9"/>
        <v/>
      </c>
      <c r="W23" s="77">
        <f t="shared" si="12"/>
        <v>109.33333333333333</v>
      </c>
      <c r="X23" s="77">
        <f t="shared" si="10"/>
        <v>0.4166666666666714</v>
      </c>
      <c r="Y23" s="79" t="str">
        <f t="shared" si="11"/>
        <v/>
      </c>
      <c r="Z23" s="79">
        <f t="shared" si="13"/>
        <v>1</v>
      </c>
      <c r="AB23" s="96"/>
      <c r="AD23" s="74"/>
    </row>
    <row r="24" spans="1:36">
      <c r="A24" s="164">
        <v>17</v>
      </c>
      <c r="B24" s="165">
        <v>13</v>
      </c>
      <c r="C24" s="165" t="b">
        <v>0</v>
      </c>
      <c r="D24" s="166">
        <v>42292</v>
      </c>
      <c r="E24" s="184">
        <v>0.70833333333333337</v>
      </c>
      <c r="F24" s="167">
        <f t="shared" si="0"/>
        <v>89</v>
      </c>
      <c r="G24" s="166"/>
      <c r="H24" s="165"/>
      <c r="I24" s="167" t="str">
        <f t="shared" si="1"/>
        <v/>
      </c>
      <c r="J24" s="166">
        <v>42293</v>
      </c>
      <c r="K24" s="184">
        <v>0.57638888888888895</v>
      </c>
      <c r="L24" s="167">
        <f t="shared" si="2"/>
        <v>109.83333333333334</v>
      </c>
      <c r="M24" s="165">
        <f t="shared" si="3"/>
        <v>3</v>
      </c>
      <c r="N24" s="165">
        <f t="shared" si="4"/>
        <v>2</v>
      </c>
      <c r="O24" s="83"/>
      <c r="P24" s="76">
        <f t="array" ref="P24">IF(A24="","",IF( C24="","NA",IF(M24&gt;0,   IF(MIN(IF(B:B=A24,F:F))&lt;=L24,  IF(MIN(IF(B:B=A24,F:F)) &gt;= F24,   MIN(IF(B:B=A24,F:F)), "Onward infection before infected"),"Onward infection after recovered"),"")))</f>
        <v>106.78333333333333</v>
      </c>
      <c r="Q24" s="77">
        <f t="array" ref="Q24">IF(A24="","",IF( C24="","NA",IF(M24&gt;0,   IF(MIN(IF(B:B=A24,F:F))&lt;=L24,  IF(MIN(IF(B:B=A24,F:F)) &gt;= F24,   MIN(IF(B:B=A24,F:F)), F24),L24),"")))</f>
        <v>106.78333333333333</v>
      </c>
      <c r="R24" s="78">
        <f t="shared" si="5"/>
        <v>1</v>
      </c>
      <c r="S24" s="78">
        <f t="shared" si="6"/>
        <v>0</v>
      </c>
      <c r="T24" s="77">
        <f t="shared" si="7"/>
        <v>17.783333333333331</v>
      </c>
      <c r="U24" s="77" t="str">
        <f t="shared" si="8"/>
        <v/>
      </c>
      <c r="V24" s="77">
        <f t="shared" si="9"/>
        <v>3.0500000000000114</v>
      </c>
      <c r="W24" s="77">
        <f t="shared" si="12"/>
        <v>81.416666666666671</v>
      </c>
      <c r="X24" s="77">
        <f t="shared" si="10"/>
        <v>7.5833333333333286</v>
      </c>
      <c r="Y24" s="79">
        <f t="shared" si="11"/>
        <v>1</v>
      </c>
      <c r="Z24" s="79">
        <f t="shared" si="13"/>
        <v>0</v>
      </c>
    </row>
    <row r="25" spans="1:36">
      <c r="A25" s="168"/>
      <c r="B25" s="169">
        <v>15</v>
      </c>
      <c r="C25" s="169" t="b">
        <v>1</v>
      </c>
      <c r="D25" s="170">
        <v>42293</v>
      </c>
      <c r="E25" s="185">
        <v>0.40277777777777773</v>
      </c>
      <c r="F25" s="171">
        <f t="shared" si="0"/>
        <v>105.66666666666667</v>
      </c>
      <c r="G25" s="170"/>
      <c r="H25" s="169"/>
      <c r="I25" s="171" t="str">
        <f t="shared" si="1"/>
        <v/>
      </c>
      <c r="J25" s="170"/>
      <c r="K25" s="185"/>
      <c r="L25" s="171" t="str">
        <f t="shared" si="2"/>
        <v/>
      </c>
      <c r="M25" s="169" t="str">
        <f t="shared" si="3"/>
        <v/>
      </c>
      <c r="N25" s="169" t="str">
        <f t="shared" si="4"/>
        <v/>
      </c>
      <c r="O25" s="83"/>
      <c r="P25" s="76" t="str">
        <f t="array" ref="P25">IF(A25="","",IF( C25="","NA",IF(M25&gt;0,   IF(MIN(IF(B:B=A25,F:F))&lt;=L25,  IF(MIN(IF(B:B=A25,F:F)) &gt;= F25,   MIN(IF(B:B=A25,F:F)), "Onward infection before infected"),"Onward infection after recovered"),"")))</f>
        <v/>
      </c>
      <c r="Q25" s="77" t="str">
        <f t="array" ref="Q25">IF(A25="","",IF( C25="","NA",IF(M25&gt;0,   IF(MIN(IF(B:B=A25,F:F))&lt;=L25,  IF(MIN(IF(B:B=A25,F:F)) &gt;= F25,   MIN(IF(B:B=A25,F:F)), F25),L25),"")))</f>
        <v/>
      </c>
      <c r="R25" s="78" t="str">
        <f t="shared" si="5"/>
        <v>NA</v>
      </c>
      <c r="S25" s="78" t="str">
        <f t="shared" si="6"/>
        <v>NA</v>
      </c>
      <c r="T25" s="77" t="str">
        <f t="shared" si="7"/>
        <v/>
      </c>
      <c r="U25" s="77" t="str">
        <f t="shared" si="8"/>
        <v/>
      </c>
      <c r="V25" s="77" t="str">
        <f t="shared" si="9"/>
        <v/>
      </c>
      <c r="W25" s="77">
        <f t="shared" si="12"/>
        <v>85.4</v>
      </c>
      <c r="X25" s="77">
        <f t="shared" si="10"/>
        <v>20.266666666666666</v>
      </c>
      <c r="Y25" s="79" t="str">
        <f t="shared" si="11"/>
        <v/>
      </c>
      <c r="Z25" s="79">
        <f t="shared" si="13"/>
        <v>0</v>
      </c>
      <c r="AD25" s="82"/>
    </row>
    <row r="26" spans="1:36" s="82" customFormat="1">
      <c r="A26" s="164">
        <v>18</v>
      </c>
      <c r="B26" s="165">
        <v>6</v>
      </c>
      <c r="C26" s="165" t="b">
        <v>0</v>
      </c>
      <c r="D26" s="166">
        <v>42293</v>
      </c>
      <c r="E26" s="184">
        <v>0.3888888888888889</v>
      </c>
      <c r="F26" s="167">
        <f t="shared" si="0"/>
        <v>105.33333333333333</v>
      </c>
      <c r="G26" s="166">
        <v>42293</v>
      </c>
      <c r="H26" s="165">
        <v>0.58333333333333337</v>
      </c>
      <c r="I26" s="167">
        <f t="shared" si="1"/>
        <v>110</v>
      </c>
      <c r="J26" s="166">
        <v>42293</v>
      </c>
      <c r="K26" s="184">
        <v>0.66666666666666663</v>
      </c>
      <c r="L26" s="167">
        <f t="shared" si="2"/>
        <v>112</v>
      </c>
      <c r="M26" s="165">
        <f t="shared" si="3"/>
        <v>1</v>
      </c>
      <c r="N26" s="165">
        <f t="shared" si="4"/>
        <v>1</v>
      </c>
      <c r="O26" s="83"/>
      <c r="P26" s="76">
        <f t="array" ref="P26">IF(A26="","",IF( C26="","NA",IF(M26&gt;0,   IF(MIN(IF(B:B=A26,F:F))&lt;=L26,  IF(MIN(IF(B:B=A26,F:F)) &gt;= F26,   MIN(IF(B:B=A26,F:F)), "Onward infection before infected"),"Onward infection after recovered"),"")))</f>
        <v>111.58333333333333</v>
      </c>
      <c r="Q26" s="77">
        <f t="array" ref="Q26">IF(A26="","",IF( C26="","NA",IF(M26&gt;0,   IF(MIN(IF(B:B=A26,F:F))&lt;=L26,  IF(MIN(IF(B:B=A26,F:F)) &gt;= F26,   MIN(IF(B:B=A26,F:F)), F26),L26),"")))</f>
        <v>111.58333333333333</v>
      </c>
      <c r="R26" s="78">
        <f t="shared" si="5"/>
        <v>1</v>
      </c>
      <c r="S26" s="78">
        <f t="shared" si="6"/>
        <v>1</v>
      </c>
      <c r="T26" s="77">
        <f t="shared" si="7"/>
        <v>6.25</v>
      </c>
      <c r="U26" s="77">
        <f t="shared" si="8"/>
        <v>4.6666666666666714</v>
      </c>
      <c r="V26" s="77">
        <f t="shared" si="9"/>
        <v>0.4166666666666714</v>
      </c>
      <c r="W26" s="77">
        <f t="shared" si="12"/>
        <v>37.316666666666663</v>
      </c>
      <c r="X26" s="77">
        <f t="shared" si="10"/>
        <v>68.016666666666666</v>
      </c>
      <c r="Y26" s="79">
        <f t="shared" si="11"/>
        <v>0</v>
      </c>
      <c r="Z26" s="79">
        <f t="shared" si="13"/>
        <v>0</v>
      </c>
      <c r="AC26" s="97"/>
    </row>
    <row r="27" spans="1:36" s="82" customFormat="1">
      <c r="A27" s="164">
        <v>19</v>
      </c>
      <c r="B27" s="165">
        <v>6</v>
      </c>
      <c r="C27" s="165" t="b">
        <v>0</v>
      </c>
      <c r="D27" s="166">
        <v>42293</v>
      </c>
      <c r="E27" s="184">
        <v>0.3888888888888889</v>
      </c>
      <c r="F27" s="167">
        <f t="shared" si="0"/>
        <v>105.33333333333333</v>
      </c>
      <c r="G27" s="166">
        <v>42293</v>
      </c>
      <c r="H27" s="165">
        <v>0.3888888888888889</v>
      </c>
      <c r="I27" s="167">
        <f t="shared" si="1"/>
        <v>105.33333333333333</v>
      </c>
      <c r="J27" s="166">
        <v>42293</v>
      </c>
      <c r="K27" s="184">
        <v>0.70833333333333337</v>
      </c>
      <c r="L27" s="167">
        <f t="shared" si="2"/>
        <v>113</v>
      </c>
      <c r="M27" s="165">
        <f t="shared" si="3"/>
        <v>0</v>
      </c>
      <c r="N27" s="165">
        <f t="shared" si="4"/>
        <v>0</v>
      </c>
      <c r="O27" s="83"/>
      <c r="P27" s="76" t="str">
        <f t="array" ref="P27">IF(A27="","",IF( C27="","NA",IF(M27&gt;0,   IF(MIN(IF(B:B=A27,F:F))&lt;=L27,  IF(MIN(IF(B:B=A27,F:F)) &gt;= F27,   MIN(IF(B:B=A27,F:F)), "Onward infection before infected"),"Onward infection after recovered"),"")))</f>
        <v/>
      </c>
      <c r="Q27" s="77" t="str">
        <f t="array" ref="Q27">IF(A27="","",IF( C27="","NA",IF(M27&gt;0,   IF(MIN(IF(B:B=A27,F:F))&lt;=L27,  IF(MIN(IF(B:B=A27,F:F)) &gt;= F27,   MIN(IF(B:B=A27,F:F)), F27),L27),"")))</f>
        <v/>
      </c>
      <c r="R27" s="78">
        <f t="shared" si="5"/>
        <v>1</v>
      </c>
      <c r="S27" s="78">
        <f t="shared" si="6"/>
        <v>1</v>
      </c>
      <c r="T27" s="77" t="str">
        <f t="shared" si="7"/>
        <v/>
      </c>
      <c r="U27" s="77">
        <f t="shared" si="8"/>
        <v>0</v>
      </c>
      <c r="V27" s="77">
        <f t="shared" si="9"/>
        <v>7.6666666666666714</v>
      </c>
      <c r="W27" s="77">
        <f t="shared" si="12"/>
        <v>37.316666666666663</v>
      </c>
      <c r="X27" s="77">
        <f t="shared" si="10"/>
        <v>68.016666666666666</v>
      </c>
      <c r="Y27" s="79">
        <f t="shared" si="11"/>
        <v>0</v>
      </c>
      <c r="Z27" s="79">
        <f t="shared" si="13"/>
        <v>0</v>
      </c>
    </row>
    <row r="28" spans="1:36" s="82" customFormat="1">
      <c r="A28" s="164">
        <v>20</v>
      </c>
      <c r="B28" s="165">
        <v>13</v>
      </c>
      <c r="C28" s="165" t="b">
        <v>0</v>
      </c>
      <c r="D28" s="166">
        <v>42293</v>
      </c>
      <c r="E28" s="184">
        <v>0.39583333333333331</v>
      </c>
      <c r="F28" s="167">
        <f t="shared" si="0"/>
        <v>105.5</v>
      </c>
      <c r="G28" s="166"/>
      <c r="H28" s="165"/>
      <c r="I28" s="167" t="str">
        <f t="shared" si="1"/>
        <v/>
      </c>
      <c r="J28" s="166">
        <v>42293</v>
      </c>
      <c r="K28" s="184">
        <v>0.70833333333333337</v>
      </c>
      <c r="L28" s="167">
        <f t="shared" si="2"/>
        <v>113</v>
      </c>
      <c r="M28" s="165">
        <f t="shared" si="3"/>
        <v>0</v>
      </c>
      <c r="N28" s="165">
        <f t="shared" si="4"/>
        <v>0</v>
      </c>
      <c r="O28" s="83"/>
      <c r="P28" s="76" t="str">
        <f t="array" ref="P28">IF(A28="","",IF( C28="","NA",IF(M28&gt;0,   IF(MIN(IF(B:B=A28,F:F))&lt;=L28,  IF(MIN(IF(B:B=A28,F:F)) &gt;= F28,   MIN(IF(B:B=A28,F:F)), "Onward infection before infected"),"Onward infection after recovered"),"")))</f>
        <v/>
      </c>
      <c r="Q28" s="77" t="str">
        <f t="array" ref="Q28">IF(A28="","",IF( C28="","NA",IF(M28&gt;0,   IF(MIN(IF(B:B=A28,F:F))&lt;=L28,  IF(MIN(IF(B:B=A28,F:F)) &gt;= F28,   MIN(IF(B:B=A28,F:F)), F28),L28),"")))</f>
        <v/>
      </c>
      <c r="R28" s="78">
        <f t="shared" si="5"/>
        <v>1</v>
      </c>
      <c r="S28" s="78">
        <f t="shared" si="6"/>
        <v>0</v>
      </c>
      <c r="T28" s="77" t="str">
        <f t="shared" si="7"/>
        <v/>
      </c>
      <c r="U28" s="77" t="str">
        <f t="shared" si="8"/>
        <v/>
      </c>
      <c r="V28" s="77">
        <f t="shared" si="9"/>
        <v>7.5</v>
      </c>
      <c r="W28" s="77">
        <f t="shared" si="12"/>
        <v>81.416666666666671</v>
      </c>
      <c r="X28" s="77">
        <f t="shared" si="10"/>
        <v>24.083333333333329</v>
      </c>
      <c r="Y28" s="79">
        <f t="shared" si="11"/>
        <v>0</v>
      </c>
      <c r="Z28" s="79">
        <f t="shared" si="13"/>
        <v>0</v>
      </c>
      <c r="AD28" s="93"/>
    </row>
    <row r="29" spans="1:36">
      <c r="A29" s="168"/>
      <c r="B29" s="169">
        <v>15</v>
      </c>
      <c r="C29" s="169" t="b">
        <v>1</v>
      </c>
      <c r="D29" s="170">
        <v>42293</v>
      </c>
      <c r="E29" s="185">
        <v>0.40277777777777773</v>
      </c>
      <c r="F29" s="171">
        <f t="shared" si="0"/>
        <v>105.66666666666667</v>
      </c>
      <c r="G29" s="170"/>
      <c r="H29" s="169"/>
      <c r="I29" s="171" t="str">
        <f t="shared" si="1"/>
        <v/>
      </c>
      <c r="J29" s="170"/>
      <c r="K29" s="185"/>
      <c r="L29" s="171" t="str">
        <f t="shared" si="2"/>
        <v/>
      </c>
      <c r="M29" s="169" t="str">
        <f t="shared" si="3"/>
        <v/>
      </c>
      <c r="N29" s="169" t="str">
        <f t="shared" si="4"/>
        <v/>
      </c>
      <c r="O29" s="83"/>
      <c r="P29" s="76" t="str">
        <f t="array" ref="P29">IF(A29="","",IF( C29="","NA",IF(M29&gt;0,   IF(MIN(IF(B:B=A29,F:F))&lt;=L29,  IF(MIN(IF(B:B=A29,F:F)) &gt;= F29,   MIN(IF(B:B=A29,F:F)), "Onward infection before infected"),"Onward infection after recovered"),"")))</f>
        <v/>
      </c>
      <c r="Q29" s="77" t="str">
        <f t="array" ref="Q29">IF(A29="","",IF( C29="","NA",IF(M29&gt;0,   IF(MIN(IF(B:B=A29,F:F))&lt;=L29,  IF(MIN(IF(B:B=A29,F:F)) &gt;= F29,   MIN(IF(B:B=A29,F:F)), F29),L29),"")))</f>
        <v/>
      </c>
      <c r="R29" s="78" t="str">
        <f t="shared" si="5"/>
        <v>NA</v>
      </c>
      <c r="S29" s="78" t="str">
        <f t="shared" si="6"/>
        <v>NA</v>
      </c>
      <c r="T29" s="77" t="str">
        <f t="shared" si="7"/>
        <v/>
      </c>
      <c r="U29" s="77" t="str">
        <f t="shared" si="8"/>
        <v/>
      </c>
      <c r="V29" s="77" t="str">
        <f t="shared" si="9"/>
        <v/>
      </c>
      <c r="W29" s="77">
        <f t="shared" si="12"/>
        <v>85.4</v>
      </c>
      <c r="X29" s="77">
        <f t="shared" si="10"/>
        <v>20.266666666666666</v>
      </c>
      <c r="Y29" s="79" t="str">
        <f t="shared" si="11"/>
        <v/>
      </c>
      <c r="Z29" s="79">
        <f t="shared" si="13"/>
        <v>0</v>
      </c>
      <c r="AE29" s="93"/>
      <c r="AF29" s="93"/>
      <c r="AG29" s="93"/>
      <c r="AH29" s="93"/>
      <c r="AI29" s="67"/>
      <c r="AJ29" s="67"/>
    </row>
    <row r="30" spans="1:36" s="82" customFormat="1">
      <c r="A30" s="168"/>
      <c r="B30" s="169">
        <v>17</v>
      </c>
      <c r="C30" s="169" t="b">
        <v>1</v>
      </c>
      <c r="D30" s="170">
        <v>42293</v>
      </c>
      <c r="E30" s="185">
        <v>0.44930555555555557</v>
      </c>
      <c r="F30" s="171">
        <f t="shared" si="0"/>
        <v>106.78333333333333</v>
      </c>
      <c r="G30" s="170"/>
      <c r="H30" s="169"/>
      <c r="I30" s="171" t="str">
        <f t="shared" si="1"/>
        <v/>
      </c>
      <c r="J30" s="170"/>
      <c r="K30" s="185"/>
      <c r="L30" s="171" t="str">
        <f t="shared" si="2"/>
        <v/>
      </c>
      <c r="M30" s="169" t="str">
        <f t="shared" si="3"/>
        <v/>
      </c>
      <c r="N30" s="169" t="str">
        <f t="shared" si="4"/>
        <v/>
      </c>
      <c r="O30" s="83"/>
      <c r="P30" s="76" t="str">
        <f t="array" ref="P30">IF(A30="","",IF( C30="","NA",IF(M30&gt;0,   IF(MIN(IF(B:B=A30,F:F))&lt;=L30,  IF(MIN(IF(B:B=A30,F:F)) &gt;= F30,   MIN(IF(B:B=A30,F:F)), "Onward infection before infected"),"Onward infection after recovered"),"")))</f>
        <v/>
      </c>
      <c r="Q30" s="77" t="str">
        <f t="array" ref="Q30">IF(A30="","",IF( C30="","NA",IF(M30&gt;0,   IF(MIN(IF(B:B=A30,F:F))&lt;=L30,  IF(MIN(IF(B:B=A30,F:F)) &gt;= F30,   MIN(IF(B:B=A30,F:F)), F30),L30),"")))</f>
        <v/>
      </c>
      <c r="R30" s="78" t="str">
        <f t="shared" si="5"/>
        <v>NA</v>
      </c>
      <c r="S30" s="78" t="str">
        <f t="shared" si="6"/>
        <v>NA</v>
      </c>
      <c r="T30" s="77" t="str">
        <f t="shared" si="7"/>
        <v/>
      </c>
      <c r="U30" s="77" t="str">
        <f t="shared" si="8"/>
        <v/>
      </c>
      <c r="V30" s="77" t="str">
        <f t="shared" si="9"/>
        <v/>
      </c>
      <c r="W30" s="77">
        <f t="shared" si="12"/>
        <v>89</v>
      </c>
      <c r="X30" s="77">
        <f t="shared" si="10"/>
        <v>17.783333333333331</v>
      </c>
      <c r="Y30" s="79" t="str">
        <f t="shared" si="11"/>
        <v/>
      </c>
      <c r="Z30" s="79">
        <f t="shared" si="13"/>
        <v>1</v>
      </c>
      <c r="AD30" s="93"/>
      <c r="AE30" s="93"/>
    </row>
    <row r="31" spans="1:36" s="82" customFormat="1">
      <c r="A31" s="164">
        <v>21</v>
      </c>
      <c r="B31" s="165">
        <v>15</v>
      </c>
      <c r="C31" s="165" t="b">
        <v>0</v>
      </c>
      <c r="D31" s="166">
        <v>42293</v>
      </c>
      <c r="E31" s="184">
        <v>0.39583333333333331</v>
      </c>
      <c r="F31" s="167">
        <f t="shared" si="0"/>
        <v>105.5</v>
      </c>
      <c r="G31" s="166">
        <v>42293</v>
      </c>
      <c r="H31" s="165">
        <v>0.44861111111111113</v>
      </c>
      <c r="I31" s="167">
        <f t="shared" si="1"/>
        <v>106.76666666666667</v>
      </c>
      <c r="J31" s="166">
        <v>42293</v>
      </c>
      <c r="K31" s="184">
        <v>0.6</v>
      </c>
      <c r="L31" s="167">
        <f t="shared" si="2"/>
        <v>110.4</v>
      </c>
      <c r="M31" s="165">
        <f t="shared" si="3"/>
        <v>4</v>
      </c>
      <c r="N31" s="165">
        <f t="shared" si="4"/>
        <v>4</v>
      </c>
      <c r="O31" s="83"/>
      <c r="P31" s="76">
        <f t="array" ref="P31">IF(A31="","",IF( C31="","NA",IF(M31&gt;0,   IF(MIN(IF(B:B=A31,F:F))&lt;=L31,  IF(MIN(IF(B:B=A31,F:F)) &gt;= F31,   MIN(IF(B:B=A31,F:F)), "Onward infection before infected"),"Onward infection after recovered"),"")))</f>
        <v>109.33333333333333</v>
      </c>
      <c r="Q31" s="77">
        <f t="array" ref="Q31">IF(A31="","",IF( C31="","NA",IF(M31&gt;0,   IF(MIN(IF(B:B=A31,F:F))&lt;=L31,  IF(MIN(IF(B:B=A31,F:F)) &gt;= F31,   MIN(IF(B:B=A31,F:F)), F31),L31),"")))</f>
        <v>109.33333333333333</v>
      </c>
      <c r="R31" s="78">
        <f t="shared" si="5"/>
        <v>1</v>
      </c>
      <c r="S31" s="78">
        <f t="shared" si="6"/>
        <v>1</v>
      </c>
      <c r="T31" s="77">
        <f t="shared" si="7"/>
        <v>3.8333333333333286</v>
      </c>
      <c r="U31" s="77">
        <f t="shared" si="8"/>
        <v>1.2666666666666657</v>
      </c>
      <c r="V31" s="77">
        <f t="shared" si="9"/>
        <v>1.0666666666666771</v>
      </c>
      <c r="W31" s="77">
        <f t="shared" si="12"/>
        <v>85.4</v>
      </c>
      <c r="X31" s="77">
        <f t="shared" si="10"/>
        <v>20.099999999999994</v>
      </c>
      <c r="Y31" s="79">
        <f t="shared" si="11"/>
        <v>0</v>
      </c>
      <c r="Z31" s="79">
        <f t="shared" si="13"/>
        <v>0</v>
      </c>
    </row>
    <row r="32" spans="1:36">
      <c r="A32" s="164">
        <v>22</v>
      </c>
      <c r="B32" s="165">
        <v>17</v>
      </c>
      <c r="C32" s="165" t="b">
        <v>0</v>
      </c>
      <c r="D32" s="166">
        <v>42293</v>
      </c>
      <c r="E32" s="184">
        <v>0.45069444444444445</v>
      </c>
      <c r="F32" s="167">
        <f t="shared" si="0"/>
        <v>106.81666666666666</v>
      </c>
      <c r="G32" s="166">
        <v>42293</v>
      </c>
      <c r="H32" s="165">
        <v>0.45624999999999999</v>
      </c>
      <c r="I32" s="167">
        <f t="shared" si="1"/>
        <v>106.95</v>
      </c>
      <c r="J32" s="166">
        <v>42293</v>
      </c>
      <c r="K32" s="184">
        <v>0.52083333333333337</v>
      </c>
      <c r="L32" s="167">
        <f t="shared" si="2"/>
        <v>108.5</v>
      </c>
      <c r="M32" s="165">
        <f t="shared" si="3"/>
        <v>2</v>
      </c>
      <c r="N32" s="165">
        <f t="shared" si="4"/>
        <v>1</v>
      </c>
      <c r="O32" s="83"/>
      <c r="P32" s="76">
        <f t="array" ref="P32">IF(A32="","",IF( C32="","NA",IF(M32&gt;0,   IF(MIN(IF(B:B=A32,F:F))&lt;=L32,  IF(MIN(IF(B:B=A32,F:F)) &gt;= F32,   MIN(IF(B:B=A32,F:F)), "Onward infection before infected"),"Onward infection after recovered"),"")))</f>
        <v>108.43333333333334</v>
      </c>
      <c r="Q32" s="77">
        <f t="array" ref="Q32">IF(A32="","",IF( C32="","NA",IF(M32&gt;0,   IF(MIN(IF(B:B=A32,F:F))&lt;=L32,  IF(MIN(IF(B:B=A32,F:F)) &gt;= F32,   MIN(IF(B:B=A32,F:F)), F32),L32),"")))</f>
        <v>108.43333333333334</v>
      </c>
      <c r="R32" s="78">
        <f t="shared" si="5"/>
        <v>1</v>
      </c>
      <c r="S32" s="78">
        <f t="shared" si="6"/>
        <v>1</v>
      </c>
      <c r="T32" s="77">
        <f t="shared" si="7"/>
        <v>1.6166666666666742</v>
      </c>
      <c r="U32" s="77">
        <f t="shared" si="8"/>
        <v>0.13333333333333997</v>
      </c>
      <c r="V32" s="77">
        <f t="shared" si="9"/>
        <v>6.6666666666662877E-2</v>
      </c>
      <c r="W32" s="77">
        <f t="shared" si="12"/>
        <v>89</v>
      </c>
      <c r="X32" s="77">
        <f t="shared" si="10"/>
        <v>17.816666666666663</v>
      </c>
      <c r="Y32" s="79">
        <f t="shared" si="11"/>
        <v>1</v>
      </c>
      <c r="Z32" s="79">
        <f t="shared" si="13"/>
        <v>1</v>
      </c>
      <c r="AD32" s="82"/>
      <c r="AE32" s="98"/>
      <c r="AF32" s="98"/>
      <c r="AG32" s="98"/>
      <c r="AH32" s="98"/>
      <c r="AI32" s="91"/>
      <c r="AJ32" s="91"/>
    </row>
    <row r="33" spans="1:36">
      <c r="A33" s="164">
        <v>23</v>
      </c>
      <c r="B33" s="165">
        <v>17</v>
      </c>
      <c r="C33" s="165" t="b">
        <v>0</v>
      </c>
      <c r="D33" s="166">
        <v>42293</v>
      </c>
      <c r="E33" s="184">
        <v>0.45069444444444445</v>
      </c>
      <c r="F33" s="167">
        <f t="shared" si="0"/>
        <v>106.81666666666666</v>
      </c>
      <c r="G33" s="166">
        <v>42293</v>
      </c>
      <c r="H33" s="165">
        <v>0.45555555555555555</v>
      </c>
      <c r="I33" s="167">
        <f t="shared" si="1"/>
        <v>106.93333333333334</v>
      </c>
      <c r="J33" s="166">
        <v>42293</v>
      </c>
      <c r="K33" s="184">
        <v>0.52083333333333337</v>
      </c>
      <c r="L33" s="167">
        <f t="shared" si="2"/>
        <v>108.5</v>
      </c>
      <c r="M33" s="165">
        <f t="shared" si="3"/>
        <v>0</v>
      </c>
      <c r="N33" s="165">
        <f t="shared" si="4"/>
        <v>0</v>
      </c>
      <c r="O33" s="75"/>
      <c r="P33" s="76" t="str">
        <f t="array" ref="P33">IF(A33="","",IF( C33="","NA",IF(M33&gt;0,   IF(MIN(IF(B:B=A33,F:F))&lt;=L33,  IF(MIN(IF(B:B=A33,F:F)) &gt;= F33,   MIN(IF(B:B=A33,F:F)), "Onward infection before infected"),"Onward infection after recovered"),"")))</f>
        <v/>
      </c>
      <c r="Q33" s="77" t="str">
        <f t="array" ref="Q33">IF(A33="","",IF( C33="","NA",IF(M33&gt;0,   IF(MIN(IF(B:B=A33,F:F))&lt;=L33,  IF(MIN(IF(B:B=A33,F:F)) &gt;= F33,   MIN(IF(B:B=A33,F:F)), F33),L33),"")))</f>
        <v/>
      </c>
      <c r="R33" s="78">
        <f t="shared" si="5"/>
        <v>1</v>
      </c>
      <c r="S33" s="78">
        <f t="shared" si="6"/>
        <v>1</v>
      </c>
      <c r="T33" s="77" t="str">
        <f t="shared" si="7"/>
        <v/>
      </c>
      <c r="U33" s="77">
        <f t="shared" si="8"/>
        <v>0.11666666666667425</v>
      </c>
      <c r="V33" s="77">
        <f t="shared" si="9"/>
        <v>1.6833333333333371</v>
      </c>
      <c r="W33" s="77">
        <f t="shared" si="12"/>
        <v>89</v>
      </c>
      <c r="X33" s="77">
        <f t="shared" si="10"/>
        <v>17.816666666666663</v>
      </c>
      <c r="Y33" s="79">
        <f t="shared" si="11"/>
        <v>0</v>
      </c>
      <c r="Z33" s="79">
        <f t="shared" si="13"/>
        <v>1</v>
      </c>
      <c r="AD33" s="82"/>
      <c r="AE33" s="99"/>
      <c r="AF33" s="99"/>
      <c r="AG33" s="99"/>
      <c r="AH33" s="99"/>
      <c r="AI33" s="99"/>
      <c r="AJ33" s="99"/>
    </row>
    <row r="34" spans="1:36">
      <c r="A34" s="164">
        <v>24</v>
      </c>
      <c r="B34" s="165">
        <v>6</v>
      </c>
      <c r="C34" s="165" t="b">
        <v>0</v>
      </c>
      <c r="D34" s="166">
        <v>42293</v>
      </c>
      <c r="E34" s="184">
        <v>0.50763888888888886</v>
      </c>
      <c r="F34" s="167">
        <f t="shared" si="0"/>
        <v>108.18333333333334</v>
      </c>
      <c r="G34" s="166">
        <v>42293</v>
      </c>
      <c r="H34" s="165">
        <v>0.65208333333333335</v>
      </c>
      <c r="I34" s="167">
        <f t="shared" si="1"/>
        <v>111.65</v>
      </c>
      <c r="J34" s="166">
        <v>42293</v>
      </c>
      <c r="K34" s="184">
        <v>0.65208333333333335</v>
      </c>
      <c r="L34" s="167">
        <f t="shared" si="2"/>
        <v>111.65</v>
      </c>
      <c r="M34" s="165">
        <f t="shared" si="3"/>
        <v>1</v>
      </c>
      <c r="N34" s="165">
        <f t="shared" si="4"/>
        <v>1</v>
      </c>
      <c r="O34" s="83"/>
      <c r="P34" s="76">
        <f t="array" ref="P34">IF(A34="","",IF( C34="","NA",IF(M34&gt;0,   IF(MIN(IF(B:B=A34,F:F))&lt;=L34,  IF(MIN(IF(B:B=A34,F:F)) &gt;= F34,   MIN(IF(B:B=A34,F:F)), "Onward infection before infected"),"Onward infection after recovered"),"")))</f>
        <v>111.61666666666667</v>
      </c>
      <c r="Q34" s="77">
        <f t="array" ref="Q34">IF(A34="","",IF( C34="","NA",IF(M34&gt;0,   IF(MIN(IF(B:B=A34,F:F))&lt;=L34,  IF(MIN(IF(B:B=A34,F:F)) &gt;= F34,   MIN(IF(B:B=A34,F:F)), F34),L34),"")))</f>
        <v>111.61666666666667</v>
      </c>
      <c r="R34" s="78">
        <f t="shared" si="5"/>
        <v>1</v>
      </c>
      <c r="S34" s="78">
        <f t="shared" si="6"/>
        <v>1</v>
      </c>
      <c r="T34" s="77">
        <f t="shared" si="7"/>
        <v>3.4333333333333371</v>
      </c>
      <c r="U34" s="77">
        <f t="shared" si="8"/>
        <v>3.4666666666666686</v>
      </c>
      <c r="V34" s="77">
        <f t="shared" si="9"/>
        <v>3.3333333333331439E-2</v>
      </c>
      <c r="W34" s="77">
        <f t="shared" si="12"/>
        <v>37.316666666666663</v>
      </c>
      <c r="X34" s="77">
        <f t="shared" si="10"/>
        <v>70.866666666666674</v>
      </c>
      <c r="Y34" s="79">
        <f t="shared" si="11"/>
        <v>0</v>
      </c>
      <c r="Z34" s="79">
        <f t="shared" si="13"/>
        <v>0</v>
      </c>
      <c r="AE34" s="93"/>
      <c r="AF34" s="93"/>
      <c r="AG34" s="93"/>
      <c r="AH34" s="93"/>
      <c r="AI34" s="93"/>
      <c r="AJ34" s="93"/>
    </row>
    <row r="35" spans="1:36" s="82" customFormat="1">
      <c r="A35" s="168"/>
      <c r="B35" s="169">
        <v>22</v>
      </c>
      <c r="C35" s="169" t="b">
        <v>1</v>
      </c>
      <c r="D35" s="170">
        <v>42293</v>
      </c>
      <c r="E35" s="185">
        <v>0.5180555555555556</v>
      </c>
      <c r="F35" s="171">
        <f t="shared" ref="F35:F62" si="14">IF(E35&lt;&gt;"",(D35-$AB$16)*24+24*(E35-$AB$17),"Error")</f>
        <v>108.43333333333334</v>
      </c>
      <c r="G35" s="170"/>
      <c r="H35" s="169"/>
      <c r="I35" s="171" t="str">
        <f t="shared" ref="I35:I62" si="15">IF(H35&lt;&gt;"",IF(H35&lt;&gt;"NA",(G35-$AB$16)*24+24*(H35-$AB$17),""),"")</f>
        <v/>
      </c>
      <c r="J35" s="170"/>
      <c r="K35" s="185"/>
      <c r="L35" s="171" t="str">
        <f t="shared" ref="L35:L62" si="16">IF(K35&lt;&gt;"",(J35-$AB$16)*24+24*(K35-$AB$17),"")</f>
        <v/>
      </c>
      <c r="M35" s="169" t="str">
        <f t="shared" ref="M35:M62" si="17">IF(A35="","",COUNTIFS($B:$B,A35,$F:$F,"&gt;"&amp;F35))</f>
        <v/>
      </c>
      <c r="N35" s="169" t="str">
        <f t="shared" ref="N35:N62" si="18">IF(A35="","",COUNTIFS($B:$B,A35,$F:$F,"&gt;"&amp;F35,$C:$C,"FALSE"))</f>
        <v/>
      </c>
      <c r="O35" s="83"/>
      <c r="P35" s="76" t="str">
        <f t="array" ref="P35">IF(A35="","",IF( C35="","NA",IF(M35&gt;0,   IF(MIN(IF(B:B=A35,F:F))&lt;=L35,  IF(MIN(IF(B:B=A35,F:F)) &gt;= F35,   MIN(IF(B:B=A35,F:F)), "Onward infection before infected"),"Onward infection after recovered"),"")))</f>
        <v/>
      </c>
      <c r="Q35" s="77" t="str">
        <f t="array" ref="Q35">IF(A35="","",IF( C35="","NA",IF(M35&gt;0,   IF(MIN(IF(B:B=A35,F:F))&lt;=L35,  IF(MIN(IF(B:B=A35,F:F)) &gt;= F35,   MIN(IF(B:B=A35,F:F)), F35),L35),"")))</f>
        <v/>
      </c>
      <c r="R35" s="78" t="str">
        <f t="shared" ref="R35:R66" si="19">IF(A35="","NA",IF(C35="",0,IF(C35,0,1)))</f>
        <v>NA</v>
      </c>
      <c r="S35" s="78" t="str">
        <f t="shared" ref="S35:S66" si="20">IF(A35="","NA",IF(I35="",0,1))</f>
        <v>NA</v>
      </c>
      <c r="T35" s="77" t="str">
        <f t="shared" ref="T35:T66" si="21">IF(C35&lt;&gt;"",IF(A35="","",IF(M35&gt;0,IF(Q35&lt;&gt;"Error",Q35-F35,""),"")),"NA")</f>
        <v/>
      </c>
      <c r="U35" s="77" t="str">
        <f t="shared" ref="U35:U66" si="22">IF(C35&lt;&gt;"",IF(A35="","",IF(I35&lt;&gt;"",I35-F35,"")),"NA")</f>
        <v/>
      </c>
      <c r="V35" s="77" t="str">
        <f t="shared" ref="V35:V66" si="23">IF(C35&lt;&gt;"",IF(A35="","",IF(M35&gt;0,IF(Q35&lt;&gt;"Error",L35-Q35,""), L35-F35)),"NA")</f>
        <v/>
      </c>
      <c r="W35" s="77">
        <f t="shared" si="12"/>
        <v>106.81666666666666</v>
      </c>
      <c r="X35" s="77">
        <f t="shared" ref="X35:X66" si="24">IF(W35="Error","Error",IF(W35 = "Missing parent ID","Missing parent ID",IF(W35&lt;&gt;"NA",F35-W35,"NA")))</f>
        <v>1.6166666666666742</v>
      </c>
      <c r="Y35" s="79" t="str">
        <f t="shared" ref="Y35:Y66" si="25">IF(F35&gt;0,IF(M35&lt;&gt;"",M35-N35,""),"NA")</f>
        <v/>
      </c>
      <c r="Z35" s="79">
        <f t="shared" si="13"/>
        <v>0</v>
      </c>
      <c r="AD35" s="67"/>
      <c r="AE35" s="93"/>
    </row>
    <row r="36" spans="1:36">
      <c r="A36" s="164">
        <v>25</v>
      </c>
      <c r="B36" s="165">
        <v>22</v>
      </c>
      <c r="C36" s="165" t="b">
        <v>0</v>
      </c>
      <c r="D36" s="166">
        <v>42293</v>
      </c>
      <c r="E36" s="184">
        <v>0.51944444444444449</v>
      </c>
      <c r="F36" s="167">
        <f t="shared" si="14"/>
        <v>108.46666666666667</v>
      </c>
      <c r="G36" s="166">
        <v>42293</v>
      </c>
      <c r="H36" s="165">
        <v>0.54166666666666663</v>
      </c>
      <c r="I36" s="167">
        <f t="shared" si="15"/>
        <v>109</v>
      </c>
      <c r="J36" s="166">
        <v>42293</v>
      </c>
      <c r="K36" s="184">
        <v>0.55555555555555558</v>
      </c>
      <c r="L36" s="167">
        <f t="shared" si="16"/>
        <v>109.33333333333333</v>
      </c>
      <c r="M36" s="165">
        <f t="shared" si="17"/>
        <v>1</v>
      </c>
      <c r="N36" s="165">
        <f t="shared" si="18"/>
        <v>1</v>
      </c>
      <c r="O36" s="83"/>
      <c r="P36" s="76">
        <f t="array" ref="P36">IF(A36="","",IF( C36="","NA",IF(M36&gt;0,   IF(MIN(IF(B:B=A36,F:F))&lt;=L36,  IF(MIN(IF(B:B=A36,F:F)) &gt;= F36,   MIN(IF(B:B=A36,F:F)), "Onward infection before infected"),"Onward infection after recovered"),"")))</f>
        <v>109.33333333333333</v>
      </c>
      <c r="Q36" s="77">
        <f t="array" ref="Q36">IF(A36="","",IF( C36="","NA",IF(M36&gt;0,   IF(MIN(IF(B:B=A36,F:F))&lt;=L36,  IF(MIN(IF(B:B=A36,F:F)) &gt;= F36,   MIN(IF(B:B=A36,F:F)), F36),L36),"")))</f>
        <v>109.33333333333333</v>
      </c>
      <c r="R36" s="78">
        <f t="shared" si="19"/>
        <v>1</v>
      </c>
      <c r="S36" s="78">
        <f t="shared" si="20"/>
        <v>1</v>
      </c>
      <c r="T36" s="77">
        <f t="shared" si="21"/>
        <v>0.86666666666666003</v>
      </c>
      <c r="U36" s="77">
        <f t="shared" si="22"/>
        <v>0.53333333333333144</v>
      </c>
      <c r="V36" s="77">
        <f t="shared" si="23"/>
        <v>0</v>
      </c>
      <c r="W36" s="77">
        <f t="shared" si="12"/>
        <v>106.81666666666666</v>
      </c>
      <c r="X36" s="77">
        <f t="shared" si="24"/>
        <v>1.6500000000000057</v>
      </c>
      <c r="Y36" s="79">
        <f t="shared" si="25"/>
        <v>0</v>
      </c>
      <c r="Z36" s="79">
        <f t="shared" si="13"/>
        <v>0</v>
      </c>
    </row>
    <row r="37" spans="1:36">
      <c r="A37" s="164">
        <v>26</v>
      </c>
      <c r="B37" s="165">
        <v>25</v>
      </c>
      <c r="C37" s="165" t="b">
        <v>0</v>
      </c>
      <c r="D37" s="166">
        <v>42293</v>
      </c>
      <c r="E37" s="184">
        <v>0.55555555555555558</v>
      </c>
      <c r="F37" s="167">
        <f t="shared" si="14"/>
        <v>109.33333333333333</v>
      </c>
      <c r="G37" s="166">
        <v>42293</v>
      </c>
      <c r="H37" s="165">
        <v>0.7583333333333333</v>
      </c>
      <c r="I37" s="167">
        <f t="shared" si="15"/>
        <v>114.2</v>
      </c>
      <c r="J37" s="166">
        <v>42293</v>
      </c>
      <c r="K37" s="184">
        <v>0.70833333333333337</v>
      </c>
      <c r="L37" s="167">
        <f t="shared" si="16"/>
        <v>113</v>
      </c>
      <c r="M37" s="165">
        <f t="shared" si="17"/>
        <v>0</v>
      </c>
      <c r="N37" s="165">
        <f t="shared" si="18"/>
        <v>0</v>
      </c>
      <c r="O37" s="83"/>
      <c r="P37" s="76" t="str">
        <f t="array" ref="P37">IF(A37="","",IF( C37="","NA",IF(M37&gt;0,   IF(MIN(IF(B:B=A37,F:F))&lt;=L37,  IF(MIN(IF(B:B=A37,F:F)) &gt;= F37,   MIN(IF(B:B=A37,F:F)), "Onward infection before infected"),"Onward infection after recovered"),"")))</f>
        <v/>
      </c>
      <c r="Q37" s="77" t="str">
        <f t="array" ref="Q37">IF(A37="","",IF( C37="","NA",IF(M37&gt;0,   IF(MIN(IF(B:B=A37,F:F))&lt;=L37,  IF(MIN(IF(B:B=A37,F:F)) &gt;= F37,   MIN(IF(B:B=A37,F:F)), F37),L37),"")))</f>
        <v/>
      </c>
      <c r="R37" s="78">
        <f t="shared" si="19"/>
        <v>1</v>
      </c>
      <c r="S37" s="78">
        <f t="shared" si="20"/>
        <v>1</v>
      </c>
      <c r="T37" s="77" t="str">
        <f t="shared" si="21"/>
        <v/>
      </c>
      <c r="U37" s="77">
        <f t="shared" si="22"/>
        <v>4.8666666666666742</v>
      </c>
      <c r="V37" s="77">
        <f t="shared" si="23"/>
        <v>3.6666666666666714</v>
      </c>
      <c r="W37" s="77">
        <f t="shared" si="12"/>
        <v>108.46666666666667</v>
      </c>
      <c r="X37" s="77">
        <f t="shared" si="24"/>
        <v>0.86666666666666003</v>
      </c>
      <c r="Y37" s="79">
        <f t="shared" si="25"/>
        <v>0</v>
      </c>
      <c r="Z37" s="79">
        <f t="shared" si="13"/>
        <v>0</v>
      </c>
      <c r="AD37" s="74"/>
      <c r="AE37" s="98"/>
      <c r="AF37" s="93"/>
      <c r="AG37" s="93"/>
      <c r="AH37" s="93"/>
      <c r="AI37" s="93"/>
      <c r="AJ37" s="93"/>
    </row>
    <row r="38" spans="1:36">
      <c r="A38" s="164">
        <v>27</v>
      </c>
      <c r="B38" s="165">
        <v>21</v>
      </c>
      <c r="C38" s="165" t="b">
        <v>0</v>
      </c>
      <c r="D38" s="166">
        <v>42293</v>
      </c>
      <c r="E38" s="184">
        <v>0.55555555555555558</v>
      </c>
      <c r="F38" s="167">
        <f t="shared" si="14"/>
        <v>109.33333333333333</v>
      </c>
      <c r="G38" s="166">
        <v>42293</v>
      </c>
      <c r="H38" s="165">
        <v>0.56666666666666665</v>
      </c>
      <c r="I38" s="167">
        <f t="shared" si="15"/>
        <v>109.6</v>
      </c>
      <c r="J38" s="166">
        <v>42293</v>
      </c>
      <c r="K38" s="184">
        <v>0.70833333333333337</v>
      </c>
      <c r="L38" s="167">
        <f t="shared" si="16"/>
        <v>113</v>
      </c>
      <c r="M38" s="165">
        <f t="shared" si="17"/>
        <v>2</v>
      </c>
      <c r="N38" s="165">
        <f t="shared" si="18"/>
        <v>1</v>
      </c>
      <c r="O38" s="83"/>
      <c r="P38" s="76">
        <f t="array" ref="P38">IF(A38="","",IF( C38="","NA",IF(M38&gt;0,   IF(MIN(IF(B:B=A38,F:F))&lt;=L38,  IF(MIN(IF(B:B=A38,F:F)) &gt;= F38,   MIN(IF(B:B=A38,F:F)), "Onward infection before infected"),"Onward infection after recovered"),"")))</f>
        <v>109.66666666666667</v>
      </c>
      <c r="Q38" s="77">
        <f t="array" ref="Q38">IF(A38="","",IF( C38="","NA",IF(M38&gt;0,   IF(MIN(IF(B:B=A38,F:F))&lt;=L38,  IF(MIN(IF(B:B=A38,F:F)) &gt;= F38,   MIN(IF(B:B=A38,F:F)), F38),L38),"")))</f>
        <v>109.66666666666667</v>
      </c>
      <c r="R38" s="78">
        <f t="shared" si="19"/>
        <v>1</v>
      </c>
      <c r="S38" s="78">
        <f t="shared" si="20"/>
        <v>1</v>
      </c>
      <c r="T38" s="77">
        <f t="shared" si="21"/>
        <v>0.33333333333334281</v>
      </c>
      <c r="U38" s="77">
        <f t="shared" si="22"/>
        <v>0.26666666666666572</v>
      </c>
      <c r="V38" s="77">
        <f t="shared" si="23"/>
        <v>3.3333333333333286</v>
      </c>
      <c r="W38" s="77">
        <f t="shared" si="12"/>
        <v>105.5</v>
      </c>
      <c r="X38" s="77">
        <f t="shared" si="24"/>
        <v>3.8333333333333286</v>
      </c>
      <c r="Y38" s="79">
        <f t="shared" si="25"/>
        <v>1</v>
      </c>
      <c r="Z38" s="79">
        <f t="shared" si="13"/>
        <v>0</v>
      </c>
    </row>
    <row r="39" spans="1:36">
      <c r="A39" s="164">
        <v>28</v>
      </c>
      <c r="B39" s="165">
        <v>21</v>
      </c>
      <c r="C39" s="165" t="b">
        <v>0</v>
      </c>
      <c r="D39" s="166">
        <v>42293</v>
      </c>
      <c r="E39" s="184">
        <v>0.55555555555555558</v>
      </c>
      <c r="F39" s="167">
        <f t="shared" si="14"/>
        <v>109.33333333333333</v>
      </c>
      <c r="G39" s="166"/>
      <c r="H39" s="165"/>
      <c r="I39" s="167" t="str">
        <f t="shared" si="15"/>
        <v/>
      </c>
      <c r="J39" s="166">
        <v>42293</v>
      </c>
      <c r="K39" s="184">
        <v>0.70833333333333337</v>
      </c>
      <c r="L39" s="167">
        <f t="shared" si="16"/>
        <v>113</v>
      </c>
      <c r="M39" s="165">
        <f t="shared" si="17"/>
        <v>6</v>
      </c>
      <c r="N39" s="165">
        <f t="shared" si="18"/>
        <v>4</v>
      </c>
      <c r="O39" s="83"/>
      <c r="P39" s="76">
        <f t="array" ref="P39">IF(A39="","",IF( C39="","NA",IF(M39&gt;0,   IF(MIN(IF(B:B=A39,F:F))&lt;=L39,  IF(MIN(IF(B:B=A39,F:F)) &gt;= F39,   MIN(IF(B:B=A39,F:F)), "Onward infection before infected"),"Onward infection after recovered"),"")))</f>
        <v>109.66666666666667</v>
      </c>
      <c r="Q39" s="77">
        <f t="array" ref="Q39">IF(A39="","",IF( C39="","NA",IF(M39&gt;0,   IF(MIN(IF(B:B=A39,F:F))&lt;=L39,  IF(MIN(IF(B:B=A39,F:F)) &gt;= F39,   MIN(IF(B:B=A39,F:F)), F39),L39),"")))</f>
        <v>109.66666666666667</v>
      </c>
      <c r="R39" s="78">
        <f t="shared" si="19"/>
        <v>1</v>
      </c>
      <c r="S39" s="78">
        <f t="shared" si="20"/>
        <v>0</v>
      </c>
      <c r="T39" s="77">
        <f t="shared" si="21"/>
        <v>0.33333333333334281</v>
      </c>
      <c r="U39" s="77" t="str">
        <f t="shared" si="22"/>
        <v/>
      </c>
      <c r="V39" s="77">
        <f t="shared" si="23"/>
        <v>3.3333333333333286</v>
      </c>
      <c r="W39" s="77">
        <f t="shared" si="12"/>
        <v>105.5</v>
      </c>
      <c r="X39" s="77">
        <f t="shared" si="24"/>
        <v>3.8333333333333286</v>
      </c>
      <c r="Y39" s="79">
        <f t="shared" si="25"/>
        <v>2</v>
      </c>
      <c r="Z39" s="79">
        <f t="shared" si="13"/>
        <v>0</v>
      </c>
    </row>
    <row r="40" spans="1:36" s="82" customFormat="1">
      <c r="A40" s="164">
        <v>29</v>
      </c>
      <c r="B40" s="165">
        <v>21</v>
      </c>
      <c r="C40" s="165" t="b">
        <v>0</v>
      </c>
      <c r="D40" s="166">
        <v>42293</v>
      </c>
      <c r="E40" s="184">
        <v>0.55555555555555558</v>
      </c>
      <c r="F40" s="167">
        <f t="shared" si="14"/>
        <v>109.33333333333333</v>
      </c>
      <c r="G40" s="166"/>
      <c r="H40" s="165"/>
      <c r="I40" s="167" t="str">
        <f t="shared" si="15"/>
        <v/>
      </c>
      <c r="J40" s="166">
        <v>42293</v>
      </c>
      <c r="K40" s="184">
        <v>0.70833333333333337</v>
      </c>
      <c r="L40" s="167">
        <f t="shared" si="16"/>
        <v>113</v>
      </c>
      <c r="M40" s="165">
        <f t="shared" si="17"/>
        <v>0</v>
      </c>
      <c r="N40" s="165">
        <f t="shared" si="18"/>
        <v>0</v>
      </c>
      <c r="O40" s="83"/>
      <c r="P40" s="76" t="str">
        <f t="array" ref="P40">IF(A40="","",IF( C40="","NA",IF(M40&gt;0,   IF(MIN(IF(B:B=A40,F:F))&lt;=L40,  IF(MIN(IF(B:B=A40,F:F)) &gt;= F40,   MIN(IF(B:B=A40,F:F)), "Onward infection before infected"),"Onward infection after recovered"),"")))</f>
        <v/>
      </c>
      <c r="Q40" s="77" t="str">
        <f t="array" ref="Q40">IF(A40="","",IF( C40="","NA",IF(M40&gt;0,   IF(MIN(IF(B:B=A40,F:F))&lt;=L40,  IF(MIN(IF(B:B=A40,F:F)) &gt;= F40,   MIN(IF(B:B=A40,F:F)), F40),L40),"")))</f>
        <v/>
      </c>
      <c r="R40" s="78">
        <f t="shared" si="19"/>
        <v>1</v>
      </c>
      <c r="S40" s="78">
        <f t="shared" si="20"/>
        <v>0</v>
      </c>
      <c r="T40" s="77" t="str">
        <f t="shared" si="21"/>
        <v/>
      </c>
      <c r="U40" s="77" t="str">
        <f t="shared" si="22"/>
        <v/>
      </c>
      <c r="V40" s="77">
        <f t="shared" si="23"/>
        <v>3.6666666666666714</v>
      </c>
      <c r="W40" s="77">
        <f t="shared" si="12"/>
        <v>105.5</v>
      </c>
      <c r="X40" s="77">
        <f t="shared" si="24"/>
        <v>3.8333333333333286</v>
      </c>
      <c r="Y40" s="79">
        <f t="shared" si="25"/>
        <v>0</v>
      </c>
      <c r="Z40" s="79">
        <f t="shared" si="13"/>
        <v>0</v>
      </c>
      <c r="AD40" s="91"/>
      <c r="AE40" s="67"/>
    </row>
    <row r="41" spans="1:36" s="82" customFormat="1">
      <c r="A41" s="164">
        <v>30</v>
      </c>
      <c r="B41" s="165">
        <v>21</v>
      </c>
      <c r="C41" s="165" t="b">
        <v>0</v>
      </c>
      <c r="D41" s="166">
        <v>42293</v>
      </c>
      <c r="E41" s="184">
        <v>0.55763888888888891</v>
      </c>
      <c r="F41" s="167">
        <f t="shared" si="14"/>
        <v>109.38333333333333</v>
      </c>
      <c r="G41" s="166">
        <v>42293</v>
      </c>
      <c r="H41" s="165">
        <v>0.66527777777777775</v>
      </c>
      <c r="I41" s="167">
        <f t="shared" si="15"/>
        <v>111.96666666666667</v>
      </c>
      <c r="J41" s="166">
        <v>42293</v>
      </c>
      <c r="K41" s="184">
        <v>0.70763888888888893</v>
      </c>
      <c r="L41" s="167">
        <f t="shared" si="16"/>
        <v>112.98333333333333</v>
      </c>
      <c r="M41" s="165">
        <f t="shared" si="17"/>
        <v>1</v>
      </c>
      <c r="N41" s="165">
        <f t="shared" si="18"/>
        <v>1</v>
      </c>
      <c r="O41" s="83"/>
      <c r="P41" s="76">
        <f t="array" ref="P41">IF(A41="","",IF( C41="","NA",IF(M41&gt;0,   IF(MIN(IF(B:B=A41,F:F))&lt;=L41,  IF(MIN(IF(B:B=A41,F:F)) &gt;= F41,   MIN(IF(B:B=A41,F:F)), "Onward infection before infected"),"Onward infection after recovered"),"")))</f>
        <v>111.5</v>
      </c>
      <c r="Q41" s="77">
        <f t="array" ref="Q41">IF(A41="","",IF( C41="","NA",IF(M41&gt;0,   IF(MIN(IF(B:B=A41,F:F))&lt;=L41,  IF(MIN(IF(B:B=A41,F:F)) &gt;= F41,   MIN(IF(B:B=A41,F:F)), F41),L41),"")))</f>
        <v>111.5</v>
      </c>
      <c r="R41" s="78">
        <f t="shared" si="19"/>
        <v>1</v>
      </c>
      <c r="S41" s="78">
        <f t="shared" si="20"/>
        <v>1</v>
      </c>
      <c r="T41" s="77">
        <f t="shared" si="21"/>
        <v>2.1166666666666742</v>
      </c>
      <c r="U41" s="77">
        <f t="shared" si="22"/>
        <v>2.5833333333333428</v>
      </c>
      <c r="V41" s="77">
        <f t="shared" si="23"/>
        <v>1.4833333333333343</v>
      </c>
      <c r="W41" s="77">
        <f t="shared" si="12"/>
        <v>105.5</v>
      </c>
      <c r="X41" s="77">
        <f t="shared" si="24"/>
        <v>3.8833333333333258</v>
      </c>
      <c r="Y41" s="79">
        <f t="shared" si="25"/>
        <v>0</v>
      </c>
      <c r="Z41" s="79">
        <f t="shared" si="13"/>
        <v>0</v>
      </c>
    </row>
    <row r="42" spans="1:36" s="82" customFormat="1">
      <c r="A42" s="164">
        <v>31</v>
      </c>
      <c r="B42" s="165">
        <v>27</v>
      </c>
      <c r="C42" s="165" t="b">
        <v>0</v>
      </c>
      <c r="D42" s="166">
        <v>42293</v>
      </c>
      <c r="E42" s="184">
        <v>0.56944444444444442</v>
      </c>
      <c r="F42" s="167">
        <f t="shared" si="14"/>
        <v>109.66666666666667</v>
      </c>
      <c r="G42" s="166"/>
      <c r="H42" s="165"/>
      <c r="I42" s="167" t="str">
        <f t="shared" si="15"/>
        <v/>
      </c>
      <c r="J42" s="166">
        <v>42293</v>
      </c>
      <c r="K42" s="184">
        <v>0.70833333333333337</v>
      </c>
      <c r="L42" s="167">
        <f t="shared" si="16"/>
        <v>113</v>
      </c>
      <c r="M42" s="165">
        <f t="shared" si="17"/>
        <v>0</v>
      </c>
      <c r="N42" s="165">
        <f t="shared" si="18"/>
        <v>0</v>
      </c>
      <c r="O42" s="75"/>
      <c r="P42" s="76" t="str">
        <f t="array" ref="P42">IF(A42="","",IF( C42="","NA",IF(M42&gt;0,   IF(MIN(IF(B:B=A42,F:F))&lt;=L42,  IF(MIN(IF(B:B=A42,F:F)) &gt;= F42,   MIN(IF(B:B=A42,F:F)), "Onward infection before infected"),"Onward infection after recovered"),"")))</f>
        <v/>
      </c>
      <c r="Q42" s="77" t="str">
        <f t="array" ref="Q42">IF(A42="","",IF( C42="","NA",IF(M42&gt;0,   IF(MIN(IF(B:B=A42,F:F))&lt;=L42,  IF(MIN(IF(B:B=A42,F:F)) &gt;= F42,   MIN(IF(B:B=A42,F:F)), F42),L42),"")))</f>
        <v/>
      </c>
      <c r="R42" s="78">
        <f t="shared" si="19"/>
        <v>1</v>
      </c>
      <c r="S42" s="78">
        <f t="shared" si="20"/>
        <v>0</v>
      </c>
      <c r="T42" s="77" t="str">
        <f t="shared" si="21"/>
        <v/>
      </c>
      <c r="U42" s="77" t="str">
        <f t="shared" si="22"/>
        <v/>
      </c>
      <c r="V42" s="77">
        <f t="shared" si="23"/>
        <v>3.3333333333333286</v>
      </c>
      <c r="W42" s="77">
        <f t="shared" si="12"/>
        <v>109.33333333333333</v>
      </c>
      <c r="X42" s="77">
        <f t="shared" si="24"/>
        <v>0.33333333333334281</v>
      </c>
      <c r="Y42" s="79">
        <f t="shared" si="25"/>
        <v>0</v>
      </c>
      <c r="Z42" s="79">
        <f t="shared" si="13"/>
        <v>0</v>
      </c>
      <c r="AD42" s="93"/>
      <c r="AE42" s="93"/>
    </row>
    <row r="43" spans="1:36" s="82" customFormat="1">
      <c r="A43" s="168"/>
      <c r="B43" s="169">
        <v>28</v>
      </c>
      <c r="C43" s="169" t="b">
        <v>1</v>
      </c>
      <c r="D43" s="170">
        <v>42293</v>
      </c>
      <c r="E43" s="185">
        <v>0.57291666666666663</v>
      </c>
      <c r="F43" s="171">
        <f t="shared" si="14"/>
        <v>109.75</v>
      </c>
      <c r="G43" s="170"/>
      <c r="H43" s="169"/>
      <c r="I43" s="171" t="str">
        <f t="shared" si="15"/>
        <v/>
      </c>
      <c r="J43" s="170"/>
      <c r="K43" s="185"/>
      <c r="L43" s="171" t="str">
        <f t="shared" si="16"/>
        <v/>
      </c>
      <c r="M43" s="169" t="str">
        <f t="shared" si="17"/>
        <v/>
      </c>
      <c r="N43" s="169" t="str">
        <f t="shared" si="18"/>
        <v/>
      </c>
      <c r="O43" s="83"/>
      <c r="P43" s="76" t="str">
        <f t="array" ref="P43">IF(A43="","",IF( C43="","NA",IF(M43&gt;0,   IF(MIN(IF(B:B=A43,F:F))&lt;=L43,  IF(MIN(IF(B:B=A43,F:F)) &gt;= F43,   MIN(IF(B:B=A43,F:F)), "Onward infection before infected"),"Onward infection after recovered"),"")))</f>
        <v/>
      </c>
      <c r="Q43" s="77" t="str">
        <f t="array" ref="Q43">IF(A43="","",IF( C43="","NA",IF(M43&gt;0,   IF(MIN(IF(B:B=A43,F:F))&lt;=L43,  IF(MIN(IF(B:B=A43,F:F)) &gt;= F43,   MIN(IF(B:B=A43,F:F)), F43),L43),"")))</f>
        <v/>
      </c>
      <c r="R43" s="78" t="str">
        <f t="shared" si="19"/>
        <v>NA</v>
      </c>
      <c r="S43" s="78" t="str">
        <f t="shared" si="20"/>
        <v>NA</v>
      </c>
      <c r="T43" s="77" t="str">
        <f t="shared" si="21"/>
        <v/>
      </c>
      <c r="U43" s="77" t="str">
        <f t="shared" si="22"/>
        <v/>
      </c>
      <c r="V43" s="77" t="str">
        <f t="shared" si="23"/>
        <v/>
      </c>
      <c r="W43" s="77">
        <f t="shared" si="12"/>
        <v>109.33333333333333</v>
      </c>
      <c r="X43" s="77">
        <f t="shared" si="24"/>
        <v>0.4166666666666714</v>
      </c>
      <c r="Y43" s="79" t="str">
        <f t="shared" si="25"/>
        <v/>
      </c>
      <c r="Z43" s="79">
        <f t="shared" si="13"/>
        <v>1</v>
      </c>
    </row>
    <row r="44" spans="1:36">
      <c r="A44" s="164">
        <v>32</v>
      </c>
      <c r="B44" s="165">
        <v>28</v>
      </c>
      <c r="C44" s="165" t="b">
        <v>0</v>
      </c>
      <c r="D44" s="166">
        <v>42293</v>
      </c>
      <c r="E44" s="184">
        <v>0.56944444444444442</v>
      </c>
      <c r="F44" s="167">
        <f t="shared" si="14"/>
        <v>109.66666666666667</v>
      </c>
      <c r="G44" s="166"/>
      <c r="H44" s="165"/>
      <c r="I44" s="167" t="str">
        <f t="shared" si="15"/>
        <v/>
      </c>
      <c r="J44" s="166">
        <v>42293</v>
      </c>
      <c r="K44" s="184">
        <v>0.70833333333333337</v>
      </c>
      <c r="L44" s="167">
        <f t="shared" si="16"/>
        <v>113</v>
      </c>
      <c r="M44" s="165">
        <f t="shared" si="17"/>
        <v>0</v>
      </c>
      <c r="N44" s="165">
        <f t="shared" si="18"/>
        <v>0</v>
      </c>
      <c r="O44" s="75"/>
      <c r="P44" s="76" t="str">
        <f t="array" ref="P44">IF(A44="","",IF( C44="","NA",IF(M44&gt;0,   IF(MIN(IF(B:B=A44,F:F))&lt;=L44,  IF(MIN(IF(B:B=A44,F:F)) &gt;= F44,   MIN(IF(B:B=A44,F:F)), "Onward infection before infected"),"Onward infection after recovered"),"")))</f>
        <v/>
      </c>
      <c r="Q44" s="77" t="str">
        <f t="array" ref="Q44">IF(A44="","",IF( C44="","NA",IF(M44&gt;0,   IF(MIN(IF(B:B=A44,F:F))&lt;=L44,  IF(MIN(IF(B:B=A44,F:F)) &gt;= F44,   MIN(IF(B:B=A44,F:F)), F44),L44),"")))</f>
        <v/>
      </c>
      <c r="R44" s="78">
        <f t="shared" si="19"/>
        <v>1</v>
      </c>
      <c r="S44" s="78">
        <f t="shared" si="20"/>
        <v>0</v>
      </c>
      <c r="T44" s="77" t="str">
        <f t="shared" si="21"/>
        <v/>
      </c>
      <c r="U44" s="77" t="str">
        <f t="shared" si="22"/>
        <v/>
      </c>
      <c r="V44" s="77">
        <f t="shared" si="23"/>
        <v>3.3333333333333286</v>
      </c>
      <c r="W44" s="77">
        <f t="shared" si="12"/>
        <v>109.33333333333333</v>
      </c>
      <c r="X44" s="77">
        <f t="shared" si="24"/>
        <v>0.33333333333334281</v>
      </c>
      <c r="Y44" s="79">
        <f t="shared" si="25"/>
        <v>0</v>
      </c>
      <c r="Z44" s="79">
        <f t="shared" si="13"/>
        <v>1</v>
      </c>
      <c r="AD44" s="67"/>
    </row>
    <row r="45" spans="1:36">
      <c r="A45" s="164">
        <v>33</v>
      </c>
      <c r="B45" s="165">
        <v>28</v>
      </c>
      <c r="C45" s="165" t="b">
        <v>0</v>
      </c>
      <c r="D45" s="166">
        <v>42293</v>
      </c>
      <c r="E45" s="184">
        <v>0.57291666666666663</v>
      </c>
      <c r="F45" s="167">
        <f t="shared" si="14"/>
        <v>109.75</v>
      </c>
      <c r="G45" s="166"/>
      <c r="H45" s="165"/>
      <c r="I45" s="167" t="str">
        <f t="shared" si="15"/>
        <v/>
      </c>
      <c r="J45" s="166">
        <v>42293</v>
      </c>
      <c r="K45" s="184">
        <v>0.70833333333333337</v>
      </c>
      <c r="L45" s="167">
        <f t="shared" si="16"/>
        <v>113</v>
      </c>
      <c r="M45" s="165">
        <f t="shared" si="17"/>
        <v>0</v>
      </c>
      <c r="N45" s="165">
        <f t="shared" si="18"/>
        <v>0</v>
      </c>
      <c r="O45" s="83"/>
      <c r="P45" s="76" t="str">
        <f t="array" ref="P45">IF(A45="","",IF( C45="","NA",IF(M45&gt;0,   IF(MIN(IF(B:B=A45,F:F))&lt;=L45,  IF(MIN(IF(B:B=A45,F:F)) &gt;= F45,   MIN(IF(B:B=A45,F:F)), "Onward infection before infected"),"Onward infection after recovered"),"")))</f>
        <v/>
      </c>
      <c r="Q45" s="77" t="str">
        <f t="array" ref="Q45">IF(A45="","",IF( C45="","NA",IF(M45&gt;0,   IF(MIN(IF(B:B=A45,F:F))&lt;=L45,  IF(MIN(IF(B:B=A45,F:F)) &gt;= F45,   MIN(IF(B:B=A45,F:F)), F45),L45),"")))</f>
        <v/>
      </c>
      <c r="R45" s="78">
        <f t="shared" si="19"/>
        <v>1</v>
      </c>
      <c r="S45" s="78">
        <f t="shared" si="20"/>
        <v>0</v>
      </c>
      <c r="T45" s="77" t="str">
        <f t="shared" si="21"/>
        <v/>
      </c>
      <c r="U45" s="77" t="str">
        <f t="shared" si="22"/>
        <v/>
      </c>
      <c r="V45" s="77">
        <f t="shared" si="23"/>
        <v>3.25</v>
      </c>
      <c r="W45" s="77">
        <f t="shared" si="12"/>
        <v>109.33333333333333</v>
      </c>
      <c r="X45" s="77">
        <f t="shared" si="24"/>
        <v>0.4166666666666714</v>
      </c>
      <c r="Y45" s="79">
        <f t="shared" si="25"/>
        <v>0</v>
      </c>
      <c r="Z45" s="79">
        <f t="shared" si="13"/>
        <v>1</v>
      </c>
    </row>
    <row r="46" spans="1:36">
      <c r="A46" s="164">
        <v>34</v>
      </c>
      <c r="B46" s="165">
        <v>28</v>
      </c>
      <c r="C46" s="165" t="b">
        <v>0</v>
      </c>
      <c r="D46" s="166">
        <v>42293</v>
      </c>
      <c r="E46" s="184">
        <v>0.57291666666666663</v>
      </c>
      <c r="F46" s="167">
        <f t="shared" si="14"/>
        <v>109.75</v>
      </c>
      <c r="G46" s="166"/>
      <c r="H46" s="165"/>
      <c r="I46" s="167" t="str">
        <f t="shared" si="15"/>
        <v/>
      </c>
      <c r="J46" s="166">
        <v>42293</v>
      </c>
      <c r="K46" s="184">
        <v>0.70833333333333337</v>
      </c>
      <c r="L46" s="167">
        <f t="shared" si="16"/>
        <v>113</v>
      </c>
      <c r="M46" s="165">
        <f t="shared" si="17"/>
        <v>0</v>
      </c>
      <c r="N46" s="165">
        <f t="shared" si="18"/>
        <v>0</v>
      </c>
      <c r="O46" s="83"/>
      <c r="P46" s="76" t="str">
        <f t="array" ref="P46">IF(A46="","",IF( C46="","NA",IF(M46&gt;0,   IF(MIN(IF(B:B=A46,F:F))&lt;=L46,  IF(MIN(IF(B:B=A46,F:F)) &gt;= F46,   MIN(IF(B:B=A46,F:F)), "Onward infection before infected"),"Onward infection after recovered"),"")))</f>
        <v/>
      </c>
      <c r="Q46" s="77" t="str">
        <f t="array" ref="Q46">IF(A46="","",IF( C46="","NA",IF(M46&gt;0,   IF(MIN(IF(B:B=A46,F:F))&lt;=L46,  IF(MIN(IF(B:B=A46,F:F)) &gt;= F46,   MIN(IF(B:B=A46,F:F)), F46),L46),"")))</f>
        <v/>
      </c>
      <c r="R46" s="78">
        <f t="shared" si="19"/>
        <v>1</v>
      </c>
      <c r="S46" s="78">
        <f t="shared" si="20"/>
        <v>0</v>
      </c>
      <c r="T46" s="77" t="str">
        <f t="shared" si="21"/>
        <v/>
      </c>
      <c r="U46" s="77" t="str">
        <f t="shared" si="22"/>
        <v/>
      </c>
      <c r="V46" s="77">
        <f t="shared" si="23"/>
        <v>3.25</v>
      </c>
      <c r="W46" s="77">
        <f t="shared" si="12"/>
        <v>109.33333333333333</v>
      </c>
      <c r="X46" s="77">
        <f t="shared" si="24"/>
        <v>0.4166666666666714</v>
      </c>
      <c r="Y46" s="79">
        <f t="shared" si="25"/>
        <v>0</v>
      </c>
      <c r="Z46" s="79">
        <f t="shared" si="13"/>
        <v>1</v>
      </c>
    </row>
    <row r="47" spans="1:36" s="82" customFormat="1">
      <c r="A47" s="164">
        <v>35</v>
      </c>
      <c r="B47" s="165">
        <v>28</v>
      </c>
      <c r="C47" s="165" t="b">
        <v>0</v>
      </c>
      <c r="D47" s="166">
        <v>42293</v>
      </c>
      <c r="E47" s="184">
        <v>0.57291666666666663</v>
      </c>
      <c r="F47" s="167">
        <f t="shared" si="14"/>
        <v>109.75</v>
      </c>
      <c r="G47" s="166">
        <v>42293</v>
      </c>
      <c r="H47" s="165">
        <v>0.59375</v>
      </c>
      <c r="I47" s="167">
        <f t="shared" si="15"/>
        <v>110.25</v>
      </c>
      <c r="J47" s="166">
        <v>42293</v>
      </c>
      <c r="K47" s="184">
        <v>0.65277777777777779</v>
      </c>
      <c r="L47" s="167">
        <f t="shared" si="16"/>
        <v>111.66666666666667</v>
      </c>
      <c r="M47" s="165">
        <f t="shared" si="17"/>
        <v>2</v>
      </c>
      <c r="N47" s="165">
        <f t="shared" si="18"/>
        <v>2</v>
      </c>
      <c r="O47" s="83"/>
      <c r="P47" s="76">
        <f t="array" ref="P47">IF(A47="","",IF( C47="","NA",IF(M47&gt;0,   IF(MIN(IF(B:B=A47,F:F))&lt;=L47,  IF(MIN(IF(B:B=A47,F:F)) &gt;= F47,   MIN(IF(B:B=A47,F:F)), "Onward infection before infected"),"Onward infection after recovered"),"")))</f>
        <v>111.66666666666667</v>
      </c>
      <c r="Q47" s="77">
        <f t="array" ref="Q47">IF(A47="","",IF( C47="","NA",IF(M47&gt;0,   IF(MIN(IF(B:B=A47,F:F))&lt;=L47,  IF(MIN(IF(B:B=A47,F:F)) &gt;= F47,   MIN(IF(B:B=A47,F:F)), F47),L47),"")))</f>
        <v>111.66666666666667</v>
      </c>
      <c r="R47" s="78">
        <f t="shared" si="19"/>
        <v>1</v>
      </c>
      <c r="S47" s="78">
        <f t="shared" si="20"/>
        <v>1</v>
      </c>
      <c r="T47" s="77">
        <f t="shared" si="21"/>
        <v>1.9166666666666714</v>
      </c>
      <c r="U47" s="77">
        <f t="shared" si="22"/>
        <v>0.5</v>
      </c>
      <c r="V47" s="77">
        <f t="shared" si="23"/>
        <v>0</v>
      </c>
      <c r="W47" s="77">
        <f t="shared" si="12"/>
        <v>109.33333333333333</v>
      </c>
      <c r="X47" s="77">
        <f t="shared" si="24"/>
        <v>0.4166666666666714</v>
      </c>
      <c r="Y47" s="79">
        <f t="shared" si="25"/>
        <v>0</v>
      </c>
      <c r="Z47" s="79">
        <f t="shared" si="13"/>
        <v>1</v>
      </c>
      <c r="AD47" s="73"/>
      <c r="AE47" s="73"/>
    </row>
    <row r="48" spans="1:36" s="82" customFormat="1">
      <c r="A48" s="164">
        <v>36</v>
      </c>
      <c r="B48" s="165">
        <v>16</v>
      </c>
      <c r="C48" s="165" t="b">
        <v>0</v>
      </c>
      <c r="D48" s="166">
        <v>42293</v>
      </c>
      <c r="E48" s="184">
        <v>0.57291666666666663</v>
      </c>
      <c r="F48" s="167">
        <f t="shared" si="14"/>
        <v>109.75</v>
      </c>
      <c r="G48" s="166">
        <v>42293</v>
      </c>
      <c r="H48" s="165">
        <v>0.65972222222222221</v>
      </c>
      <c r="I48" s="167">
        <f t="shared" si="15"/>
        <v>111.83333333333333</v>
      </c>
      <c r="J48" s="166">
        <v>42293</v>
      </c>
      <c r="K48" s="184">
        <v>0.6875</v>
      </c>
      <c r="L48" s="167">
        <f t="shared" si="16"/>
        <v>112.5</v>
      </c>
      <c r="M48" s="165">
        <f t="shared" si="17"/>
        <v>1</v>
      </c>
      <c r="N48" s="165">
        <f t="shared" si="18"/>
        <v>0</v>
      </c>
      <c r="O48" s="83"/>
      <c r="P48" s="76">
        <f t="array" ref="P48">IF(A48="","",IF( C48="","NA",IF(M48&gt;0,   IF(MIN(IF(B:B=A48,F:F))&lt;=L48,  IF(MIN(IF(B:B=A48,F:F)) &gt;= F48,   MIN(IF(B:B=A48,F:F)), "Onward infection before infected"),"Onward infection after recovered"),"")))</f>
        <v>112</v>
      </c>
      <c r="Q48" s="77">
        <f t="array" ref="Q48">IF(A48="","",IF( C48="","NA",IF(M48&gt;0,   IF(MIN(IF(B:B=A48,F:F))&lt;=L48,  IF(MIN(IF(B:B=A48,F:F)) &gt;= F48,   MIN(IF(B:B=A48,F:F)), F48),L48),"")))</f>
        <v>112</v>
      </c>
      <c r="R48" s="78">
        <f t="shared" si="19"/>
        <v>1</v>
      </c>
      <c r="S48" s="78">
        <f t="shared" si="20"/>
        <v>1</v>
      </c>
      <c r="T48" s="77">
        <f t="shared" si="21"/>
        <v>2.25</v>
      </c>
      <c r="U48" s="77">
        <f t="shared" si="22"/>
        <v>2.0833333333333286</v>
      </c>
      <c r="V48" s="77">
        <f t="shared" si="23"/>
        <v>0.5</v>
      </c>
      <c r="W48" s="77">
        <f t="shared" si="12"/>
        <v>86.416666666666671</v>
      </c>
      <c r="X48" s="77">
        <f t="shared" si="24"/>
        <v>23.333333333333329</v>
      </c>
      <c r="Y48" s="79">
        <f t="shared" si="25"/>
        <v>1</v>
      </c>
      <c r="Z48" s="79">
        <f t="shared" si="13"/>
        <v>0</v>
      </c>
    </row>
    <row r="49" spans="1:31">
      <c r="A49" s="168"/>
      <c r="B49" s="169">
        <v>41</v>
      </c>
      <c r="C49" s="169" t="b">
        <v>1</v>
      </c>
      <c r="D49" s="170">
        <v>42293</v>
      </c>
      <c r="E49" s="185">
        <v>0.6875</v>
      </c>
      <c r="F49" s="171">
        <f t="shared" si="14"/>
        <v>112.5</v>
      </c>
      <c r="G49" s="170"/>
      <c r="H49" s="169"/>
      <c r="I49" s="171" t="str">
        <f t="shared" si="15"/>
        <v/>
      </c>
      <c r="J49" s="170"/>
      <c r="K49" s="185"/>
      <c r="L49" s="171" t="str">
        <f t="shared" si="16"/>
        <v/>
      </c>
      <c r="M49" s="169" t="str">
        <f t="shared" si="17"/>
        <v/>
      </c>
      <c r="N49" s="169" t="str">
        <f t="shared" si="18"/>
        <v/>
      </c>
      <c r="O49" s="83"/>
      <c r="P49" s="76" t="str">
        <f t="array" ref="P49">IF(A49="","",IF( C49="","NA",IF(M49&gt;0,   IF(MIN(IF(B:B=A49,F:F))&lt;=L49,  IF(MIN(IF(B:B=A49,F:F)) &gt;= F49,   MIN(IF(B:B=A49,F:F)), "Onward infection before infected"),"Onward infection after recovered"),"")))</f>
        <v/>
      </c>
      <c r="Q49" s="77" t="str">
        <f t="array" ref="Q49">IF(A49="","",IF( C49="","NA",IF(M49&gt;0,   IF(MIN(IF(B:B=A49,F:F))&lt;=L49,  IF(MIN(IF(B:B=A49,F:F)) &gt;= F49,   MIN(IF(B:B=A49,F:F)), F49),L49),"")))</f>
        <v/>
      </c>
      <c r="R49" s="78" t="str">
        <f t="shared" si="19"/>
        <v>NA</v>
      </c>
      <c r="S49" s="78" t="str">
        <f t="shared" si="20"/>
        <v>NA</v>
      </c>
      <c r="T49" s="77" t="str">
        <f t="shared" si="21"/>
        <v/>
      </c>
      <c r="U49" s="77" t="str">
        <f t="shared" si="22"/>
        <v/>
      </c>
      <c r="V49" s="77" t="str">
        <f t="shared" si="23"/>
        <v/>
      </c>
      <c r="W49" s="77">
        <f t="shared" si="12"/>
        <v>111.66666666666667</v>
      </c>
      <c r="X49" s="77">
        <f t="shared" si="24"/>
        <v>0.8333333333333286</v>
      </c>
      <c r="Y49" s="79" t="str">
        <f t="shared" si="25"/>
        <v/>
      </c>
      <c r="Z49" s="79">
        <f t="shared" si="13"/>
        <v>0</v>
      </c>
    </row>
    <row r="50" spans="1:31" s="82" customFormat="1">
      <c r="A50" s="164">
        <v>37</v>
      </c>
      <c r="B50" s="165"/>
      <c r="C50" s="165" t="b">
        <v>0</v>
      </c>
      <c r="D50" s="166">
        <v>42293</v>
      </c>
      <c r="E50" s="184">
        <v>0.625</v>
      </c>
      <c r="F50" s="167">
        <f t="shared" si="14"/>
        <v>111</v>
      </c>
      <c r="G50" s="166">
        <v>42293</v>
      </c>
      <c r="H50" s="165">
        <v>0.71944444444444444</v>
      </c>
      <c r="I50" s="167">
        <f t="shared" si="15"/>
        <v>113.26666666666667</v>
      </c>
      <c r="J50" s="166">
        <v>42293</v>
      </c>
      <c r="K50" s="184">
        <v>0.70833333333333337</v>
      </c>
      <c r="L50" s="167">
        <f t="shared" si="16"/>
        <v>113</v>
      </c>
      <c r="M50" s="165">
        <f t="shared" si="17"/>
        <v>0</v>
      </c>
      <c r="N50" s="165">
        <f t="shared" si="18"/>
        <v>0</v>
      </c>
      <c r="O50" s="83"/>
      <c r="P50" s="76" t="str">
        <f t="array" ref="P50">IF(A50="","",IF( C50="","NA",IF(M50&gt;0,   IF(MIN(IF(B:B=A50,F:F))&lt;=L50,  IF(MIN(IF(B:B=A50,F:F)) &gt;= F50,   MIN(IF(B:B=A50,F:F)), "Onward infection before infected"),"Onward infection after recovered"),"")))</f>
        <v/>
      </c>
      <c r="Q50" s="77" t="str">
        <f t="array" ref="Q50">IF(A50="","",IF( C50="","NA",IF(M50&gt;0,   IF(MIN(IF(B:B=A50,F:F))&lt;=L50,  IF(MIN(IF(B:B=A50,F:F)) &gt;= F50,   MIN(IF(B:B=A50,F:F)), F50),L50),"")))</f>
        <v/>
      </c>
      <c r="R50" s="78">
        <f t="shared" si="19"/>
        <v>1</v>
      </c>
      <c r="S50" s="78">
        <f t="shared" si="20"/>
        <v>1</v>
      </c>
      <c r="T50" s="77" t="str">
        <f t="shared" si="21"/>
        <v/>
      </c>
      <c r="U50" s="77">
        <f t="shared" si="22"/>
        <v>2.2666666666666657</v>
      </c>
      <c r="V50" s="77">
        <f t="shared" si="23"/>
        <v>2</v>
      </c>
      <c r="W50" s="77" t="str">
        <f t="shared" si="12"/>
        <v>Missing parent ID</v>
      </c>
      <c r="X50" s="77" t="str">
        <f t="shared" si="24"/>
        <v>Missing parent ID</v>
      </c>
      <c r="Y50" s="79">
        <f t="shared" si="25"/>
        <v>0</v>
      </c>
      <c r="Z50" s="79" t="str">
        <f t="shared" si="13"/>
        <v>NA</v>
      </c>
      <c r="AD50" s="67"/>
      <c r="AE50" s="93"/>
    </row>
    <row r="51" spans="1:31" s="82" customFormat="1">
      <c r="A51" s="164">
        <v>38</v>
      </c>
      <c r="B51" s="165">
        <v>30</v>
      </c>
      <c r="C51" s="165" t="b">
        <v>0</v>
      </c>
      <c r="D51" s="166">
        <v>42293</v>
      </c>
      <c r="E51" s="184">
        <v>0.64583333333333337</v>
      </c>
      <c r="F51" s="167">
        <f t="shared" si="14"/>
        <v>111.5</v>
      </c>
      <c r="G51" s="166">
        <v>42293</v>
      </c>
      <c r="H51" s="165">
        <v>0.66597222222222219</v>
      </c>
      <c r="I51" s="167">
        <f t="shared" si="15"/>
        <v>111.98333333333333</v>
      </c>
      <c r="J51" s="166">
        <v>42293</v>
      </c>
      <c r="K51" s="184">
        <v>0.66666666666666663</v>
      </c>
      <c r="L51" s="167">
        <f t="shared" si="16"/>
        <v>112</v>
      </c>
      <c r="M51" s="165">
        <f t="shared" si="17"/>
        <v>2</v>
      </c>
      <c r="N51" s="165">
        <f t="shared" si="18"/>
        <v>2</v>
      </c>
      <c r="O51" s="83"/>
      <c r="P51" s="76">
        <f t="array" ref="P51">IF(A51="","",IF( C51="","NA",IF(M51&gt;0,   IF(MIN(IF(B:B=A51,F:F))&lt;=L51,  IF(MIN(IF(B:B=A51,F:F)) &gt;= F51,   MIN(IF(B:B=A51,F:F)), "Onward infection before infected"),"Onward infection after recovered"),"")))</f>
        <v>112</v>
      </c>
      <c r="Q51" s="77">
        <f t="array" ref="Q51">IF(A51="","",IF( C51="","NA",IF(M51&gt;0,   IF(MIN(IF(B:B=A51,F:F))&lt;=L51,  IF(MIN(IF(B:B=A51,F:F)) &gt;= F51,   MIN(IF(B:B=A51,F:F)), F51),L51),"")))</f>
        <v>112</v>
      </c>
      <c r="R51" s="78">
        <f t="shared" si="19"/>
        <v>1</v>
      </c>
      <c r="S51" s="78">
        <f t="shared" si="20"/>
        <v>1</v>
      </c>
      <c r="T51" s="77">
        <f t="shared" si="21"/>
        <v>0.5</v>
      </c>
      <c r="U51" s="77">
        <f t="shared" si="22"/>
        <v>0.48333333333333428</v>
      </c>
      <c r="V51" s="77">
        <f t="shared" si="23"/>
        <v>0</v>
      </c>
      <c r="W51" s="77">
        <f t="shared" si="12"/>
        <v>109.38333333333333</v>
      </c>
      <c r="X51" s="77">
        <f t="shared" si="24"/>
        <v>2.1166666666666742</v>
      </c>
      <c r="Y51" s="79">
        <f t="shared" si="25"/>
        <v>0</v>
      </c>
      <c r="Z51" s="79">
        <f t="shared" si="13"/>
        <v>1</v>
      </c>
      <c r="AD51" s="67"/>
      <c r="AE51" s="93"/>
    </row>
    <row r="52" spans="1:31" s="82" customFormat="1">
      <c r="A52" s="164">
        <v>39</v>
      </c>
      <c r="B52" s="165">
        <v>18</v>
      </c>
      <c r="C52" s="165" t="b">
        <v>0</v>
      </c>
      <c r="D52" s="166">
        <v>42293</v>
      </c>
      <c r="E52" s="184">
        <v>0.64930555555555558</v>
      </c>
      <c r="F52" s="167">
        <f t="shared" si="14"/>
        <v>111.58333333333333</v>
      </c>
      <c r="G52" s="166">
        <v>42293</v>
      </c>
      <c r="H52" s="165">
        <v>0.65763888888888888</v>
      </c>
      <c r="I52" s="167">
        <f t="shared" si="15"/>
        <v>111.78333333333333</v>
      </c>
      <c r="J52" s="166">
        <v>42293</v>
      </c>
      <c r="K52" s="184">
        <v>0.70833333333333337</v>
      </c>
      <c r="L52" s="167">
        <f t="shared" si="16"/>
        <v>113</v>
      </c>
      <c r="M52" s="165">
        <f t="shared" si="17"/>
        <v>1</v>
      </c>
      <c r="N52" s="165">
        <f t="shared" si="18"/>
        <v>1</v>
      </c>
      <c r="O52" s="83"/>
      <c r="P52" s="76">
        <f t="array" ref="P52">IF(A52="","",IF( C52="","NA",IF(M52&gt;0,   IF(MIN(IF(B:B=A52,F:F))&lt;=L52,  IF(MIN(IF(B:B=A52,F:F)) &gt;= F52,   MIN(IF(B:B=A52,F:F)), "Onward infection before infected"),"Onward infection after recovered"),"")))</f>
        <v>112.83333333333333</v>
      </c>
      <c r="Q52" s="77">
        <f t="array" ref="Q52">IF(A52="","",IF( C52="","NA",IF(M52&gt;0,   IF(MIN(IF(B:B=A52,F:F))&lt;=L52,  IF(MIN(IF(B:B=A52,F:F)) &gt;= F52,   MIN(IF(B:B=A52,F:F)), F52),L52),"")))</f>
        <v>112.83333333333333</v>
      </c>
      <c r="R52" s="78">
        <f t="shared" si="19"/>
        <v>1</v>
      </c>
      <c r="S52" s="78">
        <f t="shared" si="20"/>
        <v>1</v>
      </c>
      <c r="T52" s="77">
        <f t="shared" si="21"/>
        <v>1.25</v>
      </c>
      <c r="U52" s="77">
        <f t="shared" si="22"/>
        <v>0.20000000000000284</v>
      </c>
      <c r="V52" s="77">
        <f t="shared" si="23"/>
        <v>0.1666666666666714</v>
      </c>
      <c r="W52" s="77">
        <f t="shared" si="12"/>
        <v>105.33333333333333</v>
      </c>
      <c r="X52" s="77">
        <f t="shared" si="24"/>
        <v>6.25</v>
      </c>
      <c r="Y52" s="79">
        <f t="shared" si="25"/>
        <v>0</v>
      </c>
      <c r="Z52" s="79">
        <f t="shared" si="13"/>
        <v>0</v>
      </c>
    </row>
    <row r="53" spans="1:31" s="82" customFormat="1">
      <c r="A53" s="168"/>
      <c r="B53" s="169">
        <v>45</v>
      </c>
      <c r="C53" s="169" t="b">
        <v>1</v>
      </c>
      <c r="D53" s="170">
        <v>42293</v>
      </c>
      <c r="E53" s="185">
        <v>0.70833333333333337</v>
      </c>
      <c r="F53" s="171">
        <f t="shared" si="14"/>
        <v>113</v>
      </c>
      <c r="G53" s="170"/>
      <c r="H53" s="169"/>
      <c r="I53" s="171" t="str">
        <f t="shared" si="15"/>
        <v/>
      </c>
      <c r="J53" s="170"/>
      <c r="K53" s="185"/>
      <c r="L53" s="171" t="str">
        <f t="shared" si="16"/>
        <v/>
      </c>
      <c r="M53" s="169" t="str">
        <f t="shared" si="17"/>
        <v/>
      </c>
      <c r="N53" s="169" t="str">
        <f t="shared" si="18"/>
        <v/>
      </c>
      <c r="O53" s="83"/>
      <c r="P53" s="76" t="str">
        <f t="array" ref="P53">IF(A53="","",IF( C53="","NA",IF(M53&gt;0,   IF(MIN(IF(B:B=A53,F:F))&lt;=L53,  IF(MIN(IF(B:B=A53,F:F)) &gt;= F53,   MIN(IF(B:B=A53,F:F)), "Onward infection before infected"),"Onward infection after recovered"),"")))</f>
        <v/>
      </c>
      <c r="Q53" s="77" t="str">
        <f t="array" ref="Q53">IF(A53="","",IF( C53="","NA",IF(M53&gt;0,   IF(MIN(IF(B:B=A53,F:F))&lt;=L53,  IF(MIN(IF(B:B=A53,F:F)) &gt;= F53,   MIN(IF(B:B=A53,F:F)), F53),L53),"")))</f>
        <v/>
      </c>
      <c r="R53" s="78" t="str">
        <f t="shared" si="19"/>
        <v>NA</v>
      </c>
      <c r="S53" s="78" t="str">
        <f t="shared" si="20"/>
        <v>NA</v>
      </c>
      <c r="T53" s="77" t="str">
        <f t="shared" si="21"/>
        <v/>
      </c>
      <c r="U53" s="77" t="str">
        <f t="shared" si="22"/>
        <v/>
      </c>
      <c r="V53" s="77" t="str">
        <f t="shared" si="23"/>
        <v/>
      </c>
      <c r="W53" s="77">
        <f t="shared" si="12"/>
        <v>112</v>
      </c>
      <c r="X53" s="77">
        <f t="shared" si="24"/>
        <v>1</v>
      </c>
      <c r="Y53" s="79" t="str">
        <f t="shared" si="25"/>
        <v/>
      </c>
      <c r="Z53" s="79">
        <f t="shared" si="13"/>
        <v>0</v>
      </c>
      <c r="AD53" s="67"/>
      <c r="AE53" s="93"/>
    </row>
    <row r="54" spans="1:31">
      <c r="A54" s="164">
        <v>40</v>
      </c>
      <c r="B54" s="165">
        <v>24</v>
      </c>
      <c r="C54" s="165" t="b">
        <v>0</v>
      </c>
      <c r="D54" s="166">
        <v>42293</v>
      </c>
      <c r="E54" s="184">
        <v>0.65069444444444446</v>
      </c>
      <c r="F54" s="167">
        <f t="shared" si="14"/>
        <v>111.61666666666667</v>
      </c>
      <c r="G54" s="166"/>
      <c r="H54" s="165"/>
      <c r="I54" s="167" t="str">
        <f t="shared" si="15"/>
        <v/>
      </c>
      <c r="J54" s="166">
        <v>42293</v>
      </c>
      <c r="K54" s="184">
        <v>0.70833333333333337</v>
      </c>
      <c r="L54" s="167">
        <f t="shared" si="16"/>
        <v>113</v>
      </c>
      <c r="M54" s="165">
        <f t="shared" si="17"/>
        <v>0</v>
      </c>
      <c r="N54" s="165">
        <f t="shared" si="18"/>
        <v>0</v>
      </c>
      <c r="O54" s="83"/>
      <c r="P54" s="76" t="str">
        <f t="array" ref="P54">IF(A54="","",IF( C54="","NA",IF(M54&gt;0,   IF(MIN(IF(B:B=A54,F:F))&lt;=L54,  IF(MIN(IF(B:B=A54,F:F)) &gt;= F54,   MIN(IF(B:B=A54,F:F)), "Onward infection before infected"),"Onward infection after recovered"),"")))</f>
        <v/>
      </c>
      <c r="Q54" s="77" t="str">
        <f t="array" ref="Q54">IF(A54="","",IF( C54="","NA",IF(M54&gt;0,   IF(MIN(IF(B:B=A54,F:F))&lt;=L54,  IF(MIN(IF(B:B=A54,F:F)) &gt;= F54,   MIN(IF(B:B=A54,F:F)), F54),L54),"")))</f>
        <v/>
      </c>
      <c r="R54" s="78">
        <f t="shared" si="19"/>
        <v>1</v>
      </c>
      <c r="S54" s="78">
        <f t="shared" si="20"/>
        <v>0</v>
      </c>
      <c r="T54" s="77" t="str">
        <f t="shared" si="21"/>
        <v/>
      </c>
      <c r="U54" s="77" t="str">
        <f t="shared" si="22"/>
        <v/>
      </c>
      <c r="V54" s="77">
        <f t="shared" si="23"/>
        <v>1.3833333333333258</v>
      </c>
      <c r="W54" s="77">
        <f t="shared" si="12"/>
        <v>108.18333333333334</v>
      </c>
      <c r="X54" s="77">
        <f t="shared" si="24"/>
        <v>3.4333333333333371</v>
      </c>
      <c r="Y54" s="79">
        <f t="shared" si="25"/>
        <v>0</v>
      </c>
      <c r="Z54" s="79">
        <f t="shared" si="13"/>
        <v>1</v>
      </c>
      <c r="AD54" s="82"/>
      <c r="AE54" s="82"/>
    </row>
    <row r="55" spans="1:31">
      <c r="A55" s="164">
        <v>41</v>
      </c>
      <c r="B55" s="165">
        <v>35</v>
      </c>
      <c r="C55" s="165" t="b">
        <v>0</v>
      </c>
      <c r="D55" s="166">
        <v>42293</v>
      </c>
      <c r="E55" s="184">
        <v>0.65277777777777779</v>
      </c>
      <c r="F55" s="167">
        <f t="shared" si="14"/>
        <v>111.66666666666667</v>
      </c>
      <c r="G55" s="166">
        <v>42293</v>
      </c>
      <c r="H55" s="165">
        <v>0.67708333333333337</v>
      </c>
      <c r="I55" s="167">
        <f t="shared" si="15"/>
        <v>112.25</v>
      </c>
      <c r="J55" s="166">
        <v>42293</v>
      </c>
      <c r="K55" s="184">
        <v>0.6875</v>
      </c>
      <c r="L55" s="167">
        <f t="shared" si="16"/>
        <v>112.5</v>
      </c>
      <c r="M55" s="165">
        <f t="shared" si="17"/>
        <v>3</v>
      </c>
      <c r="N55" s="165">
        <f t="shared" si="18"/>
        <v>2</v>
      </c>
      <c r="O55" s="83"/>
      <c r="P55" s="76">
        <f t="array" ref="P55">IF(A55="","",IF( C55="","NA",IF(M55&gt;0,   IF(MIN(IF(B:B=A55,F:F))&lt;=L55,  IF(MIN(IF(B:B=A55,F:F)) &gt;= F55,   MIN(IF(B:B=A55,F:F)), "Onward infection before infected"),"Onward infection after recovered"),"")))</f>
        <v>112</v>
      </c>
      <c r="Q55" s="77">
        <f t="array" ref="Q55">IF(A55="","",IF( C55="","NA",IF(M55&gt;0,   IF(MIN(IF(B:B=A55,F:F))&lt;=L55,  IF(MIN(IF(B:B=A55,F:F)) &gt;= F55,   MIN(IF(B:B=A55,F:F)), F55),L55),"")))</f>
        <v>112</v>
      </c>
      <c r="R55" s="78">
        <f t="shared" si="19"/>
        <v>1</v>
      </c>
      <c r="S55" s="78">
        <f t="shared" si="20"/>
        <v>1</v>
      </c>
      <c r="T55" s="77">
        <f t="shared" si="21"/>
        <v>0.3333333333333286</v>
      </c>
      <c r="U55" s="77">
        <f t="shared" si="22"/>
        <v>0.5833333333333286</v>
      </c>
      <c r="V55" s="77">
        <f t="shared" si="23"/>
        <v>0.5</v>
      </c>
      <c r="W55" s="77">
        <f t="shared" si="12"/>
        <v>109.75</v>
      </c>
      <c r="X55" s="77">
        <f t="shared" si="24"/>
        <v>1.9166666666666714</v>
      </c>
      <c r="Y55" s="79">
        <f t="shared" si="25"/>
        <v>1</v>
      </c>
      <c r="Z55" s="79">
        <f t="shared" si="13"/>
        <v>0</v>
      </c>
    </row>
    <row r="56" spans="1:31">
      <c r="A56" s="164">
        <v>42</v>
      </c>
      <c r="B56" s="165">
        <v>35</v>
      </c>
      <c r="C56" s="165" t="b">
        <v>0</v>
      </c>
      <c r="D56" s="166">
        <v>42293</v>
      </c>
      <c r="E56" s="184">
        <v>0.65277777777777779</v>
      </c>
      <c r="F56" s="167">
        <f t="shared" si="14"/>
        <v>111.66666666666667</v>
      </c>
      <c r="G56" s="166"/>
      <c r="H56" s="165"/>
      <c r="I56" s="167" t="str">
        <f t="shared" si="15"/>
        <v/>
      </c>
      <c r="J56" s="166">
        <v>42293</v>
      </c>
      <c r="K56" s="184">
        <v>0.70833333333333337</v>
      </c>
      <c r="L56" s="167">
        <f t="shared" si="16"/>
        <v>113</v>
      </c>
      <c r="M56" s="165">
        <f t="shared" si="17"/>
        <v>0</v>
      </c>
      <c r="N56" s="165">
        <f t="shared" si="18"/>
        <v>0</v>
      </c>
      <c r="O56" s="83"/>
      <c r="P56" s="76" t="str">
        <f t="array" ref="P56">IF(A56="","",IF( C56="","NA",IF(M56&gt;0,   IF(MIN(IF(B:B=A56,F:F))&lt;=L56,  IF(MIN(IF(B:B=A56,F:F)) &gt;= F56,   MIN(IF(B:B=A56,F:F)), "Onward infection before infected"),"Onward infection after recovered"),"")))</f>
        <v/>
      </c>
      <c r="Q56" s="77" t="str">
        <f t="array" ref="Q56">IF(A56="","",IF( C56="","NA",IF(M56&gt;0,   IF(MIN(IF(B:B=A56,F:F))&lt;=L56,  IF(MIN(IF(B:B=A56,F:F)) &gt;= F56,   MIN(IF(B:B=A56,F:F)), F56),L56),"")))</f>
        <v/>
      </c>
      <c r="R56" s="78">
        <f t="shared" si="19"/>
        <v>1</v>
      </c>
      <c r="S56" s="78">
        <f t="shared" si="20"/>
        <v>0</v>
      </c>
      <c r="T56" s="77" t="str">
        <f t="shared" si="21"/>
        <v/>
      </c>
      <c r="U56" s="77" t="str">
        <f t="shared" si="22"/>
        <v/>
      </c>
      <c r="V56" s="77">
        <f t="shared" si="23"/>
        <v>1.3333333333333286</v>
      </c>
      <c r="W56" s="77">
        <f t="shared" si="12"/>
        <v>109.75</v>
      </c>
      <c r="X56" s="77">
        <f t="shared" si="24"/>
        <v>1.9166666666666714</v>
      </c>
      <c r="Y56" s="79">
        <f t="shared" si="25"/>
        <v>0</v>
      </c>
      <c r="Z56" s="79">
        <f t="shared" si="13"/>
        <v>0</v>
      </c>
      <c r="AD56" s="74"/>
      <c r="AE56" s="74"/>
    </row>
    <row r="57" spans="1:31">
      <c r="A57" s="164">
        <v>43</v>
      </c>
      <c r="B57" s="165">
        <v>38</v>
      </c>
      <c r="C57" s="165" t="b">
        <v>0</v>
      </c>
      <c r="D57" s="166">
        <v>42293</v>
      </c>
      <c r="E57" s="184">
        <v>0.66666666666666663</v>
      </c>
      <c r="F57" s="167">
        <f t="shared" si="14"/>
        <v>112</v>
      </c>
      <c r="G57" s="166"/>
      <c r="H57" s="165"/>
      <c r="I57" s="167" t="str">
        <f t="shared" si="15"/>
        <v/>
      </c>
      <c r="J57" s="166">
        <v>42293</v>
      </c>
      <c r="K57" s="184">
        <v>0.70833333333333337</v>
      </c>
      <c r="L57" s="167">
        <f t="shared" si="16"/>
        <v>113</v>
      </c>
      <c r="M57" s="165">
        <f t="shared" si="17"/>
        <v>0</v>
      </c>
      <c r="N57" s="165">
        <f t="shared" si="18"/>
        <v>0</v>
      </c>
      <c r="O57" s="83"/>
      <c r="P57" s="76" t="str">
        <f t="array" ref="P57">IF(A57="","",IF( C57="","NA",IF(M57&gt;0,   IF(MIN(IF(B:B=A57,F:F))&lt;=L57,  IF(MIN(IF(B:B=A57,F:F)) &gt;= F57,   MIN(IF(B:B=A57,F:F)), "Onward infection before infected"),"Onward infection after recovered"),"")))</f>
        <v/>
      </c>
      <c r="Q57" s="77" t="str">
        <f t="array" ref="Q57">IF(A57="","",IF( C57="","NA",IF(M57&gt;0,   IF(MIN(IF(B:B=A57,F:F))&lt;=L57,  IF(MIN(IF(B:B=A57,F:F)) &gt;= F57,   MIN(IF(B:B=A57,F:F)), F57),L57),"")))</f>
        <v/>
      </c>
      <c r="R57" s="78">
        <f t="shared" si="19"/>
        <v>1</v>
      </c>
      <c r="S57" s="78">
        <f t="shared" si="20"/>
        <v>0</v>
      </c>
      <c r="T57" s="77" t="str">
        <f t="shared" si="21"/>
        <v/>
      </c>
      <c r="U57" s="77" t="str">
        <f t="shared" si="22"/>
        <v/>
      </c>
      <c r="V57" s="77">
        <f t="shared" si="23"/>
        <v>1</v>
      </c>
      <c r="W57" s="77">
        <f t="shared" si="12"/>
        <v>111.5</v>
      </c>
      <c r="X57" s="77">
        <f t="shared" si="24"/>
        <v>0.5</v>
      </c>
      <c r="Y57" s="79">
        <f t="shared" si="25"/>
        <v>0</v>
      </c>
      <c r="Z57" s="79">
        <f t="shared" si="13"/>
        <v>0</v>
      </c>
      <c r="AD57" s="91"/>
      <c r="AE57" s="67"/>
    </row>
    <row r="58" spans="1:31">
      <c r="A58" s="164">
        <v>44</v>
      </c>
      <c r="B58" s="165">
        <v>41</v>
      </c>
      <c r="C58" s="165" t="b">
        <v>0</v>
      </c>
      <c r="D58" s="166">
        <v>42293</v>
      </c>
      <c r="E58" s="184">
        <v>0.66666666666666663</v>
      </c>
      <c r="F58" s="167">
        <f t="shared" si="14"/>
        <v>112</v>
      </c>
      <c r="G58" s="166">
        <v>42293</v>
      </c>
      <c r="H58" s="165">
        <v>0.66805555555555562</v>
      </c>
      <c r="I58" s="167">
        <f t="shared" si="15"/>
        <v>112.03333333333333</v>
      </c>
      <c r="J58" s="166">
        <v>42293</v>
      </c>
      <c r="K58" s="184">
        <v>0.66805555555555562</v>
      </c>
      <c r="L58" s="167">
        <f t="shared" si="16"/>
        <v>112.03333333333333</v>
      </c>
      <c r="M58" s="165">
        <f t="shared" si="17"/>
        <v>0</v>
      </c>
      <c r="N58" s="165">
        <f t="shared" si="18"/>
        <v>0</v>
      </c>
      <c r="O58" s="83"/>
      <c r="P58" s="76" t="str">
        <f t="array" ref="P58">IF(A58="","",IF( C58="","NA",IF(M58&gt;0,   IF(MIN(IF(B:B=A58,F:F))&lt;=L58,  IF(MIN(IF(B:B=A58,F:F)) &gt;= F58,   MIN(IF(B:B=A58,F:F)), "Onward infection before infected"),"Onward infection after recovered"),"")))</f>
        <v/>
      </c>
      <c r="Q58" s="77" t="str">
        <f t="array" ref="Q58">IF(A58="","",IF( C58="","NA",IF(M58&gt;0,   IF(MIN(IF(B:B=A58,F:F))&lt;=L58,  IF(MIN(IF(B:B=A58,F:F)) &gt;= F58,   MIN(IF(B:B=A58,F:F)), F58),L58),"")))</f>
        <v/>
      </c>
      <c r="R58" s="78">
        <f t="shared" si="19"/>
        <v>1</v>
      </c>
      <c r="S58" s="78">
        <f t="shared" si="20"/>
        <v>1</v>
      </c>
      <c r="T58" s="77" t="str">
        <f t="shared" si="21"/>
        <v/>
      </c>
      <c r="U58" s="77">
        <f t="shared" si="22"/>
        <v>3.3333333333331439E-2</v>
      </c>
      <c r="V58" s="77">
        <f t="shared" si="23"/>
        <v>3.3333333333331439E-2</v>
      </c>
      <c r="W58" s="77">
        <f t="shared" si="12"/>
        <v>111.66666666666667</v>
      </c>
      <c r="X58" s="77">
        <f t="shared" si="24"/>
        <v>0.3333333333333286</v>
      </c>
      <c r="Y58" s="79">
        <f t="shared" si="25"/>
        <v>0</v>
      </c>
      <c r="Z58" s="79">
        <f t="shared" si="13"/>
        <v>1</v>
      </c>
      <c r="AD58" s="67"/>
      <c r="AE58" s="93"/>
    </row>
    <row r="59" spans="1:31">
      <c r="A59" s="168"/>
      <c r="B59" s="169">
        <v>36</v>
      </c>
      <c r="C59" s="169" t="b">
        <v>1</v>
      </c>
      <c r="D59" s="170">
        <v>42293</v>
      </c>
      <c r="E59" s="185">
        <v>0.66666666666666663</v>
      </c>
      <c r="F59" s="171">
        <f t="shared" si="14"/>
        <v>112</v>
      </c>
      <c r="G59" s="170"/>
      <c r="H59" s="169"/>
      <c r="I59" s="171" t="str">
        <f t="shared" si="15"/>
        <v/>
      </c>
      <c r="J59" s="170"/>
      <c r="K59" s="185"/>
      <c r="L59" s="171" t="str">
        <f t="shared" si="16"/>
        <v/>
      </c>
      <c r="M59" s="169" t="str">
        <f t="shared" si="17"/>
        <v/>
      </c>
      <c r="N59" s="169" t="str">
        <f t="shared" si="18"/>
        <v/>
      </c>
      <c r="O59" s="83"/>
      <c r="P59" s="76" t="str">
        <f t="array" ref="P59">IF(A59="","",IF( C59="","NA",IF(M59&gt;0,   IF(MIN(IF(B:B=A59,F:F))&lt;=L59,  IF(MIN(IF(B:B=A59,F:F)) &gt;= F59,   MIN(IF(B:B=A59,F:F)), "Onward infection before infected"),"Onward infection after recovered"),"")))</f>
        <v/>
      </c>
      <c r="Q59" s="77" t="str">
        <f t="array" ref="Q59">IF(A59="","",IF( C59="","NA",IF(M59&gt;0,   IF(MIN(IF(B:B=A59,F:F))&lt;=L59,  IF(MIN(IF(B:B=A59,F:F)) &gt;= F59,   MIN(IF(B:B=A59,F:F)), F59),L59),"")))</f>
        <v/>
      </c>
      <c r="R59" s="78" t="str">
        <f t="shared" si="19"/>
        <v>NA</v>
      </c>
      <c r="S59" s="78" t="str">
        <f t="shared" si="20"/>
        <v>NA</v>
      </c>
      <c r="T59" s="77" t="str">
        <f t="shared" si="21"/>
        <v/>
      </c>
      <c r="U59" s="77" t="str">
        <f t="shared" si="22"/>
        <v/>
      </c>
      <c r="V59" s="77" t="str">
        <f t="shared" si="23"/>
        <v/>
      </c>
      <c r="W59" s="77">
        <f t="shared" si="12"/>
        <v>109.75</v>
      </c>
      <c r="X59" s="77">
        <f t="shared" si="24"/>
        <v>2.25</v>
      </c>
      <c r="Y59" s="79" t="str">
        <f t="shared" si="25"/>
        <v/>
      </c>
      <c r="Z59" s="79">
        <f t="shared" si="13"/>
        <v>0</v>
      </c>
    </row>
    <row r="60" spans="1:31">
      <c r="A60" s="164">
        <v>45</v>
      </c>
      <c r="B60" s="165">
        <v>41</v>
      </c>
      <c r="C60" s="165" t="b">
        <v>0</v>
      </c>
      <c r="D60" s="166">
        <v>42293</v>
      </c>
      <c r="E60" s="184">
        <v>0.66666666666666663</v>
      </c>
      <c r="F60" s="167">
        <f t="shared" si="14"/>
        <v>112</v>
      </c>
      <c r="G60" s="166">
        <v>42293</v>
      </c>
      <c r="H60" s="165">
        <v>0.67222222222222217</v>
      </c>
      <c r="I60" s="167">
        <f t="shared" si="15"/>
        <v>112.13333333333333</v>
      </c>
      <c r="J60" s="166">
        <v>42293</v>
      </c>
      <c r="K60" s="184">
        <v>0.71180555555555547</v>
      </c>
      <c r="L60" s="167">
        <f t="shared" si="16"/>
        <v>113.08333333333333</v>
      </c>
      <c r="M60" s="165">
        <f t="shared" si="17"/>
        <v>1</v>
      </c>
      <c r="N60" s="165">
        <f t="shared" si="18"/>
        <v>0</v>
      </c>
      <c r="O60" s="83"/>
      <c r="P60" s="76">
        <f t="array" ref="P60">IF(A60="","",IF( C60="","NA",IF(M60&gt;0,   IF(MIN(IF(B:B=A60,F:F))&lt;=L60,  IF(MIN(IF(B:B=A60,F:F)) &gt;= F60,   MIN(IF(B:B=A60,F:F)), "Onward infection before infected"),"Onward infection after recovered"),"")))</f>
        <v>113</v>
      </c>
      <c r="Q60" s="77">
        <f t="array" ref="Q60">IF(A60="","",IF( C60="","NA",IF(M60&gt;0,   IF(MIN(IF(B:B=A60,F:F))&lt;=L60,  IF(MIN(IF(B:B=A60,F:F)) &gt;= F60,   MIN(IF(B:B=A60,F:F)), F60),L60),"")))</f>
        <v>113</v>
      </c>
      <c r="R60" s="78">
        <f t="shared" si="19"/>
        <v>1</v>
      </c>
      <c r="S60" s="78">
        <f t="shared" si="20"/>
        <v>1</v>
      </c>
      <c r="T60" s="77">
        <f t="shared" si="21"/>
        <v>1</v>
      </c>
      <c r="U60" s="77">
        <f t="shared" si="22"/>
        <v>0.13333333333332575</v>
      </c>
      <c r="V60" s="77">
        <f t="shared" si="23"/>
        <v>8.3333333333328596E-2</v>
      </c>
      <c r="W60" s="77">
        <f t="shared" si="12"/>
        <v>111.66666666666667</v>
      </c>
      <c r="X60" s="77">
        <f t="shared" si="24"/>
        <v>0.3333333333333286</v>
      </c>
      <c r="Y60" s="79">
        <f t="shared" si="25"/>
        <v>1</v>
      </c>
      <c r="Z60" s="79">
        <f t="shared" si="13"/>
        <v>1</v>
      </c>
    </row>
    <row r="61" spans="1:31" s="82" customFormat="1">
      <c r="A61" s="164">
        <v>46</v>
      </c>
      <c r="B61" s="165">
        <v>38</v>
      </c>
      <c r="C61" s="165" t="b">
        <v>0</v>
      </c>
      <c r="D61" s="166">
        <v>42293</v>
      </c>
      <c r="E61" s="184">
        <v>0.66666666666666663</v>
      </c>
      <c r="F61" s="167">
        <f t="shared" si="14"/>
        <v>112</v>
      </c>
      <c r="G61" s="166"/>
      <c r="H61" s="165"/>
      <c r="I61" s="167" t="str">
        <f t="shared" si="15"/>
        <v/>
      </c>
      <c r="J61" s="166">
        <v>42293</v>
      </c>
      <c r="K61" s="184">
        <v>0.70833333333333337</v>
      </c>
      <c r="L61" s="167">
        <f t="shared" si="16"/>
        <v>113</v>
      </c>
      <c r="M61" s="165">
        <f t="shared" si="17"/>
        <v>0</v>
      </c>
      <c r="N61" s="165">
        <f t="shared" si="18"/>
        <v>0</v>
      </c>
      <c r="O61" s="83"/>
      <c r="P61" s="76" t="str">
        <f t="array" ref="P61">IF(A61="","",IF( C61="","NA",IF(M61&gt;0,   IF(MIN(IF(B:B=A61,F:F))&lt;=L61,  IF(MIN(IF(B:B=A61,F:F)) &gt;= F61,   MIN(IF(B:B=A61,F:F)), "Onward infection before infected"),"Onward infection after recovered"),"")))</f>
        <v/>
      </c>
      <c r="Q61" s="77" t="str">
        <f t="array" ref="Q61">IF(A61="","",IF( C61="","NA",IF(M61&gt;0,   IF(MIN(IF(B:B=A61,F:F))&lt;=L61,  IF(MIN(IF(B:B=A61,F:F)) &gt;= F61,   MIN(IF(B:B=A61,F:F)), F61),L61),"")))</f>
        <v/>
      </c>
      <c r="R61" s="78">
        <f t="shared" si="19"/>
        <v>1</v>
      </c>
      <c r="S61" s="78">
        <f t="shared" si="20"/>
        <v>0</v>
      </c>
      <c r="T61" s="77" t="str">
        <f t="shared" si="21"/>
        <v/>
      </c>
      <c r="U61" s="77" t="str">
        <f t="shared" si="22"/>
        <v/>
      </c>
      <c r="V61" s="77">
        <f t="shared" si="23"/>
        <v>1</v>
      </c>
      <c r="W61" s="77">
        <f t="shared" si="12"/>
        <v>111.5</v>
      </c>
      <c r="X61" s="77">
        <f t="shared" si="24"/>
        <v>0.5</v>
      </c>
      <c r="Y61" s="79">
        <f t="shared" si="25"/>
        <v>0</v>
      </c>
      <c r="Z61" s="79">
        <f t="shared" si="13"/>
        <v>0</v>
      </c>
      <c r="AD61" s="93"/>
      <c r="AE61" s="93"/>
    </row>
    <row r="62" spans="1:31" s="82" customFormat="1">
      <c r="A62" s="164">
        <v>47</v>
      </c>
      <c r="B62" s="165">
        <v>39</v>
      </c>
      <c r="C62" s="165" t="b">
        <v>0</v>
      </c>
      <c r="D62" s="166">
        <v>42293</v>
      </c>
      <c r="E62" s="184">
        <v>0.70138888888888884</v>
      </c>
      <c r="F62" s="167">
        <f t="shared" si="14"/>
        <v>112.83333333333333</v>
      </c>
      <c r="G62" s="166"/>
      <c r="H62" s="165"/>
      <c r="I62" s="167" t="str">
        <f t="shared" si="15"/>
        <v/>
      </c>
      <c r="J62" s="166">
        <v>42293</v>
      </c>
      <c r="K62" s="184">
        <v>0.70833333333333337</v>
      </c>
      <c r="L62" s="167">
        <f t="shared" si="16"/>
        <v>113</v>
      </c>
      <c r="M62" s="165">
        <f t="shared" si="17"/>
        <v>0</v>
      </c>
      <c r="N62" s="165">
        <f t="shared" si="18"/>
        <v>0</v>
      </c>
      <c r="O62" s="83"/>
      <c r="P62" s="76" t="str">
        <f t="array" ref="P62">IF(A62="","",IF( C62="","NA",IF(M62&gt;0,   IF(MIN(IF(B:B=A62,F:F))&lt;=L62,  IF(MIN(IF(B:B=A62,F:F)) &gt;= F62,   MIN(IF(B:B=A62,F:F)), "Onward infection before infected"),"Onward infection after recovered"),"")))</f>
        <v/>
      </c>
      <c r="Q62" s="77" t="str">
        <f t="array" ref="Q62">IF(A62="","",IF( C62="","NA",IF(M62&gt;0,   IF(MIN(IF(B:B=A62,F:F))&lt;=L62,  IF(MIN(IF(B:B=A62,F:F)) &gt;= F62,   MIN(IF(B:B=A62,F:F)), F62),L62),"")))</f>
        <v/>
      </c>
      <c r="R62" s="78">
        <f t="shared" si="19"/>
        <v>1</v>
      </c>
      <c r="S62" s="78">
        <f t="shared" si="20"/>
        <v>0</v>
      </c>
      <c r="T62" s="77" t="str">
        <f t="shared" si="21"/>
        <v/>
      </c>
      <c r="U62" s="77" t="str">
        <f t="shared" si="22"/>
        <v/>
      </c>
      <c r="V62" s="77">
        <f t="shared" si="23"/>
        <v>0.1666666666666714</v>
      </c>
      <c r="W62" s="77">
        <f t="shared" si="12"/>
        <v>111.58333333333333</v>
      </c>
      <c r="X62" s="77">
        <f t="shared" si="24"/>
        <v>1.25</v>
      </c>
      <c r="Y62" s="79">
        <f t="shared" si="25"/>
        <v>0</v>
      </c>
      <c r="Z62" s="79">
        <f t="shared" si="13"/>
        <v>0</v>
      </c>
      <c r="AD62" s="67"/>
      <c r="AE62" s="67"/>
    </row>
    <row r="63" spans="1:31">
      <c r="A63" s="172">
        <v>48</v>
      </c>
      <c r="B63" s="173"/>
      <c r="C63" s="173"/>
      <c r="D63" s="174"/>
      <c r="E63" s="186"/>
      <c r="F63" s="175"/>
      <c r="G63" s="174"/>
      <c r="H63" s="173"/>
      <c r="I63" s="175"/>
      <c r="J63" s="174"/>
      <c r="K63" s="186"/>
      <c r="L63" s="175"/>
      <c r="M63" s="173"/>
      <c r="N63" s="173"/>
      <c r="O63" s="83"/>
      <c r="P63" s="76" t="str">
        <f t="array" ref="P63">IF(A63="","",IF( C63="","NA",IF(M63&gt;0,   IF(MIN(IF(B:B=A63,F:F))&lt;=L63,  IF(MIN(IF(B:B=A63,F:F)) &gt;= F63,   MIN(IF(B:B=A63,F:F)), "Onward infection before infected"),"Onward infection after recovered"),"")))</f>
        <v>NA</v>
      </c>
      <c r="Q63" s="77" t="str">
        <f t="array" ref="Q63">IF(A63="","",IF( C63="","NA",IF(M63&gt;0,   IF(MIN(IF(B:B=A63,F:F))&lt;=L63,  IF(MIN(IF(B:B=A63,F:F)) &gt;= F63,   MIN(IF(B:B=A63,F:F)), F63),L63),"")))</f>
        <v>NA</v>
      </c>
      <c r="R63" s="78">
        <f t="shared" si="19"/>
        <v>0</v>
      </c>
      <c r="S63" s="78">
        <f t="shared" si="20"/>
        <v>0</v>
      </c>
      <c r="T63" s="77" t="str">
        <f t="shared" si="21"/>
        <v>NA</v>
      </c>
      <c r="U63" s="77" t="str">
        <f t="shared" si="22"/>
        <v>NA</v>
      </c>
      <c r="V63" s="77" t="str">
        <f t="shared" si="23"/>
        <v>NA</v>
      </c>
      <c r="W63" s="77" t="str">
        <f t="shared" si="12"/>
        <v>NA</v>
      </c>
      <c r="X63" s="77" t="str">
        <f t="shared" si="24"/>
        <v>NA</v>
      </c>
      <c r="Y63" s="79" t="str">
        <f t="shared" si="25"/>
        <v>NA</v>
      </c>
      <c r="Z63" s="79" t="str">
        <f t="shared" si="13"/>
        <v>NA</v>
      </c>
      <c r="AD63" s="67"/>
      <c r="AE63" s="93"/>
    </row>
    <row r="64" spans="1:31" s="82" customFormat="1">
      <c r="A64" s="172">
        <v>49</v>
      </c>
      <c r="B64" s="173"/>
      <c r="C64" s="173"/>
      <c r="D64" s="174"/>
      <c r="E64" s="186"/>
      <c r="F64" s="175"/>
      <c r="G64" s="174"/>
      <c r="H64" s="173"/>
      <c r="I64" s="175"/>
      <c r="J64" s="174"/>
      <c r="K64" s="186"/>
      <c r="L64" s="175"/>
      <c r="M64" s="173"/>
      <c r="N64" s="173"/>
      <c r="O64" s="83"/>
      <c r="P64" s="76" t="str">
        <f t="array" ref="P64">IF(A64="","",IF( C64="","NA",IF(M64&gt;0,   IF(MIN(IF(B:B=A64,F:F))&lt;=L64,  IF(MIN(IF(B:B=A64,F:F)) &gt;= F64,   MIN(IF(B:B=A64,F:F)), "Onward infection before infected"),"Onward infection after recovered"),"")))</f>
        <v>NA</v>
      </c>
      <c r="Q64" s="77" t="str">
        <f t="array" ref="Q64">IF(A64="","",IF( C64="","NA",IF(M64&gt;0,   IF(MIN(IF(B:B=A64,F:F))&lt;=L64,  IF(MIN(IF(B:B=A64,F:F)) &gt;= F64,   MIN(IF(B:B=A64,F:F)), F64),L64),"")))</f>
        <v>NA</v>
      </c>
      <c r="R64" s="78">
        <f t="shared" si="19"/>
        <v>0</v>
      </c>
      <c r="S64" s="78">
        <f t="shared" si="20"/>
        <v>0</v>
      </c>
      <c r="T64" s="77" t="str">
        <f t="shared" si="21"/>
        <v>NA</v>
      </c>
      <c r="U64" s="77" t="str">
        <f t="shared" si="22"/>
        <v>NA</v>
      </c>
      <c r="V64" s="77" t="str">
        <f t="shared" si="23"/>
        <v>NA</v>
      </c>
      <c r="W64" s="77" t="str">
        <f t="shared" si="12"/>
        <v>NA</v>
      </c>
      <c r="X64" s="77" t="str">
        <f t="shared" si="24"/>
        <v>NA</v>
      </c>
      <c r="Y64" s="79" t="str">
        <f t="shared" si="25"/>
        <v>NA</v>
      </c>
      <c r="Z64" s="79" t="str">
        <f t="shared" si="13"/>
        <v>NA</v>
      </c>
      <c r="AD64" s="67"/>
      <c r="AE64" s="93"/>
    </row>
    <row r="65" spans="1:31">
      <c r="A65" s="172">
        <v>50</v>
      </c>
      <c r="B65" s="173"/>
      <c r="C65" s="173"/>
      <c r="D65" s="174"/>
      <c r="E65" s="186"/>
      <c r="F65" s="175"/>
      <c r="G65" s="174"/>
      <c r="H65" s="173"/>
      <c r="I65" s="175"/>
      <c r="J65" s="174"/>
      <c r="K65" s="186"/>
      <c r="L65" s="175"/>
      <c r="M65" s="173"/>
      <c r="N65" s="173"/>
      <c r="O65" s="83"/>
      <c r="P65" s="76" t="str">
        <f t="array" ref="P65">IF(A65="","",IF( C65="","NA",IF(M65&gt;0,   IF(MIN(IF(B:B=A65,F:F))&lt;=L65,  IF(MIN(IF(B:B=A65,F:F)) &gt;= F65,   MIN(IF(B:B=A65,F:F)), "Onward infection before infected"),"Onward infection after recovered"),"")))</f>
        <v>NA</v>
      </c>
      <c r="Q65" s="77" t="str">
        <f t="array" ref="Q65">IF(A65="","",IF( C65="","NA",IF(M65&gt;0,   IF(MIN(IF(B:B=A65,F:F))&lt;=L65,  IF(MIN(IF(B:B=A65,F:F)) &gt;= F65,   MIN(IF(B:B=A65,F:F)), F65),L65),"")))</f>
        <v>NA</v>
      </c>
      <c r="R65" s="78">
        <f t="shared" si="19"/>
        <v>0</v>
      </c>
      <c r="S65" s="78">
        <f t="shared" si="20"/>
        <v>0</v>
      </c>
      <c r="T65" s="77" t="str">
        <f t="shared" si="21"/>
        <v>NA</v>
      </c>
      <c r="U65" s="77" t="str">
        <f t="shared" si="22"/>
        <v>NA</v>
      </c>
      <c r="V65" s="77" t="str">
        <f t="shared" si="23"/>
        <v>NA</v>
      </c>
      <c r="W65" s="77" t="str">
        <f t="shared" si="12"/>
        <v>NA</v>
      </c>
      <c r="X65" s="77" t="str">
        <f t="shared" si="24"/>
        <v>NA</v>
      </c>
      <c r="Y65" s="79" t="str">
        <f t="shared" si="25"/>
        <v>NA</v>
      </c>
      <c r="Z65" s="79" t="str">
        <f t="shared" si="13"/>
        <v>NA</v>
      </c>
      <c r="AD65" s="67"/>
      <c r="AE65" s="93"/>
    </row>
    <row r="66" spans="1:31" s="82" customFormat="1">
      <c r="A66" s="172">
        <v>51</v>
      </c>
      <c r="B66" s="173"/>
      <c r="C66" s="173"/>
      <c r="D66" s="174"/>
      <c r="E66" s="186"/>
      <c r="F66" s="175"/>
      <c r="G66" s="174"/>
      <c r="H66" s="173"/>
      <c r="I66" s="175"/>
      <c r="J66" s="174"/>
      <c r="K66" s="186"/>
      <c r="L66" s="175"/>
      <c r="M66" s="173"/>
      <c r="N66" s="173"/>
      <c r="O66" s="83"/>
      <c r="P66" s="76" t="str">
        <f t="array" ref="P66">IF(A66="","",IF( C66="","NA",IF(M66&gt;0,   IF(MIN(IF(B:B=A66,F:F))&lt;=L66,  IF(MIN(IF(B:B=A66,F:F)) &gt;= F66,   MIN(IF(B:B=A66,F:F)), "Onward infection before infected"),"Onward infection after recovered"),"")))</f>
        <v>NA</v>
      </c>
      <c r="Q66" s="77" t="str">
        <f t="array" ref="Q66">IF(A66="","",IF( C66="","NA",IF(M66&gt;0,   IF(MIN(IF(B:B=A66,F:F))&lt;=L66,  IF(MIN(IF(B:B=A66,F:F)) &gt;= F66,   MIN(IF(B:B=A66,F:F)), F66),L66),"")))</f>
        <v>NA</v>
      </c>
      <c r="R66" s="78">
        <f t="shared" si="19"/>
        <v>0</v>
      </c>
      <c r="S66" s="78">
        <f t="shared" si="20"/>
        <v>0</v>
      </c>
      <c r="T66" s="77" t="str">
        <f t="shared" si="21"/>
        <v>NA</v>
      </c>
      <c r="U66" s="77" t="str">
        <f t="shared" si="22"/>
        <v>NA</v>
      </c>
      <c r="V66" s="77" t="str">
        <f t="shared" si="23"/>
        <v>NA</v>
      </c>
      <c r="W66" s="77" t="str">
        <f t="shared" si="12"/>
        <v>NA</v>
      </c>
      <c r="X66" s="77" t="str">
        <f t="shared" si="24"/>
        <v>NA</v>
      </c>
      <c r="Y66" s="79" t="str">
        <f t="shared" si="25"/>
        <v>NA</v>
      </c>
      <c r="Z66" s="79" t="str">
        <f t="shared" si="13"/>
        <v>NA</v>
      </c>
      <c r="AD66" s="73"/>
      <c r="AE66" s="73"/>
    </row>
    <row r="67" spans="1:31">
      <c r="A67" s="172">
        <v>52</v>
      </c>
      <c r="B67" s="173"/>
      <c r="C67" s="173"/>
      <c r="D67" s="174"/>
      <c r="E67" s="186"/>
      <c r="F67" s="175"/>
      <c r="G67" s="174"/>
      <c r="H67" s="173"/>
      <c r="I67" s="175"/>
      <c r="J67" s="174"/>
      <c r="K67" s="186"/>
      <c r="L67" s="175"/>
      <c r="M67" s="173"/>
      <c r="N67" s="173"/>
      <c r="O67" s="83"/>
      <c r="P67" s="76" t="str">
        <f t="array" ref="P67">IF(A67="","",IF( C67="","NA",IF(M67&gt;0,   IF(MIN(IF(B:B=A67,F:F))&lt;=L67,  IF(MIN(IF(B:B=A67,F:F)) &gt;= F67,   MIN(IF(B:B=A67,F:F)), "Onward infection before infected"),"Onward infection after recovered"),"")))</f>
        <v>NA</v>
      </c>
      <c r="Q67" s="77" t="str">
        <f t="array" ref="Q67">IF(A67="","",IF( C67="","NA",IF(M67&gt;0,   IF(MIN(IF(B:B=A67,F:F))&lt;=L67,  IF(MIN(IF(B:B=A67,F:F)) &gt;= F67,   MIN(IF(B:B=A67,F:F)), F67),L67),"")))</f>
        <v>NA</v>
      </c>
      <c r="R67" s="78">
        <f t="shared" ref="R67:R93" si="26">IF(A67="","NA",IF(C67="",0,IF(C67,0,1)))</f>
        <v>0</v>
      </c>
      <c r="S67" s="78">
        <f t="shared" ref="S67:S93" si="27">IF(A67="","NA",IF(I67="",0,1))</f>
        <v>0</v>
      </c>
      <c r="T67" s="77" t="str">
        <f t="shared" ref="T67:T93" si="28">IF(C67&lt;&gt;"",IF(A67="","",IF(M67&gt;0,IF(Q67&lt;&gt;"Error",Q67-F67,""),"")),"NA")</f>
        <v>NA</v>
      </c>
      <c r="U67" s="77" t="str">
        <f t="shared" ref="U67:U93" si="29">IF(C67&lt;&gt;"",IF(A67="","",IF(I67&lt;&gt;"",I67-F67,"")),"NA")</f>
        <v>NA</v>
      </c>
      <c r="V67" s="77" t="str">
        <f t="shared" ref="V67:V93" si="30">IF(C67&lt;&gt;"",IF(A67="","",IF(M67&gt;0,IF(Q67&lt;&gt;"Error",L67-Q67,""), L67-F67)),"NA")</f>
        <v>NA</v>
      </c>
      <c r="W67" s="77" t="str">
        <f t="shared" si="12"/>
        <v>NA</v>
      </c>
      <c r="X67" s="77" t="str">
        <f t="shared" ref="X67:X93" si="31">IF(W67="Error","Error",IF(W67 = "Missing parent ID","Missing parent ID",IF(W67&lt;&gt;"NA",F67-W67,"NA")))</f>
        <v>NA</v>
      </c>
      <c r="Y67" s="79" t="str">
        <f t="shared" ref="Y67:Y93" si="32">IF(F67&gt;0,IF(M67&lt;&gt;"",M67-N67,""),"NA")</f>
        <v>NA</v>
      </c>
      <c r="Z67" s="79" t="str">
        <f t="shared" si="13"/>
        <v>NA</v>
      </c>
    </row>
    <row r="68" spans="1:31" s="82" customFormat="1">
      <c r="A68" s="172">
        <v>53</v>
      </c>
      <c r="B68" s="173"/>
      <c r="C68" s="173"/>
      <c r="D68" s="174"/>
      <c r="E68" s="186"/>
      <c r="F68" s="175"/>
      <c r="G68" s="174"/>
      <c r="H68" s="173"/>
      <c r="I68" s="175"/>
      <c r="J68" s="174"/>
      <c r="K68" s="186"/>
      <c r="L68" s="175"/>
      <c r="M68" s="173"/>
      <c r="N68" s="173"/>
      <c r="O68" s="75"/>
      <c r="P68" s="76" t="str">
        <f t="array" ref="P68">IF(A68="","",IF( C68="","NA",IF(M68&gt;0,   IF(MIN(IF(B:B=A68,F:F))&lt;=L68,  IF(MIN(IF(B:B=A68,F:F)) &gt;= F68,   MIN(IF(B:B=A68,F:F)), "Onward infection before infected"),"Onward infection after recovered"),"")))</f>
        <v>NA</v>
      </c>
      <c r="Q68" s="77" t="str">
        <f t="array" ref="Q68">IF(A68="","",IF( C68="","NA",IF(M68&gt;0,   IF(MIN(IF(B:B=A68,F:F))&lt;=L68,  IF(MIN(IF(B:B=A68,F:F)) &gt;= F68,   MIN(IF(B:B=A68,F:F)), F68),L68),"")))</f>
        <v>NA</v>
      </c>
      <c r="R68" s="78">
        <f t="shared" si="26"/>
        <v>0</v>
      </c>
      <c r="S68" s="78">
        <f t="shared" si="27"/>
        <v>0</v>
      </c>
      <c r="T68" s="77" t="str">
        <f t="shared" si="28"/>
        <v>NA</v>
      </c>
      <c r="U68" s="77" t="str">
        <f t="shared" si="29"/>
        <v>NA</v>
      </c>
      <c r="V68" s="77" t="str">
        <f t="shared" si="30"/>
        <v>NA</v>
      </c>
      <c r="W68" s="77" t="str">
        <f t="shared" ref="W68:W93" si="33">IF(B68="Seed","NA",IF(C68&lt;&gt;"",IF(B68&lt;&gt;"",IF(F68-INDEX(A:F,MATCH(B68,A:A,0),6)&gt;=0,INDEX(A:F,MATCH(B68,A:A,0),6),"Error"),"Missing parent ID"),"NA"))</f>
        <v>NA</v>
      </c>
      <c r="X68" s="77" t="str">
        <f t="shared" si="31"/>
        <v>NA</v>
      </c>
      <c r="Y68" s="79" t="str">
        <f t="shared" si="32"/>
        <v>NA</v>
      </c>
      <c r="Z68" s="79" t="str">
        <f t="shared" ref="Z68:Z93" si="34">IF(B68="Seed","NA",IF(B68="","NA",IF(INDEX(A:I,MATCH(B68,A:A,0),9) &gt; 0, IF(F68 &gt; INDEX(A:I,MATCH(B68,A:A,0),9),0,1),1)))</f>
        <v>NA</v>
      </c>
    </row>
    <row r="69" spans="1:31">
      <c r="A69" s="172">
        <v>54</v>
      </c>
      <c r="B69" s="173"/>
      <c r="C69" s="173"/>
      <c r="D69" s="174"/>
      <c r="E69" s="186"/>
      <c r="F69" s="175"/>
      <c r="G69" s="174"/>
      <c r="H69" s="173"/>
      <c r="I69" s="175"/>
      <c r="J69" s="174"/>
      <c r="K69" s="186"/>
      <c r="L69" s="175"/>
      <c r="M69" s="173"/>
      <c r="N69" s="173"/>
      <c r="O69" s="83"/>
      <c r="P69" s="76" t="str">
        <f t="array" ref="P69">IF(A69="","",IF( C69="","NA",IF(M69&gt;0,   IF(MIN(IF(B:B=A69,F:F))&lt;=L69,  IF(MIN(IF(B:B=A69,F:F)) &gt;= F69,   MIN(IF(B:B=A69,F:F)), "Onward infection before infected"),"Onward infection after recovered"),"")))</f>
        <v>NA</v>
      </c>
      <c r="Q69" s="77" t="str">
        <f t="array" ref="Q69">IF(A69="","",IF( C69="","NA",IF(M69&gt;0,   IF(MIN(IF(B:B=A69,F:F))&lt;=L69,  IF(MIN(IF(B:B=A69,F:F)) &gt;= F69,   MIN(IF(B:B=A69,F:F)), F69),L69),"")))</f>
        <v>NA</v>
      </c>
      <c r="R69" s="78">
        <f t="shared" si="26"/>
        <v>0</v>
      </c>
      <c r="S69" s="78">
        <f t="shared" si="27"/>
        <v>0</v>
      </c>
      <c r="T69" s="77" t="str">
        <f t="shared" si="28"/>
        <v>NA</v>
      </c>
      <c r="U69" s="77" t="str">
        <f t="shared" si="29"/>
        <v>NA</v>
      </c>
      <c r="V69" s="77" t="str">
        <f t="shared" si="30"/>
        <v>NA</v>
      </c>
      <c r="W69" s="77" t="str">
        <f t="shared" si="33"/>
        <v>NA</v>
      </c>
      <c r="X69" s="77" t="str">
        <f t="shared" si="31"/>
        <v>NA</v>
      </c>
      <c r="Y69" s="79" t="str">
        <f t="shared" si="32"/>
        <v>NA</v>
      </c>
      <c r="Z69" s="79" t="str">
        <f t="shared" si="34"/>
        <v>NA</v>
      </c>
      <c r="AD69" s="67"/>
      <c r="AE69" s="67"/>
    </row>
    <row r="70" spans="1:31">
      <c r="A70" s="172">
        <v>55</v>
      </c>
      <c r="B70" s="173"/>
      <c r="C70" s="173"/>
      <c r="D70" s="174"/>
      <c r="E70" s="186"/>
      <c r="F70" s="175"/>
      <c r="G70" s="174"/>
      <c r="H70" s="173"/>
      <c r="I70" s="175"/>
      <c r="J70" s="174"/>
      <c r="K70" s="186"/>
      <c r="L70" s="175"/>
      <c r="M70" s="173"/>
      <c r="N70" s="173"/>
      <c r="O70" s="83"/>
      <c r="P70" s="76" t="str">
        <f t="array" ref="P70">IF(A70="","",IF( C70="","NA",IF(M70&gt;0,   IF(MIN(IF(B:B=A70,F:F))&lt;=L70,  IF(MIN(IF(B:B=A70,F:F)) &gt;= F70,   MIN(IF(B:B=A70,F:F)), "Onward infection before infected"),"Onward infection after recovered"),"")))</f>
        <v>NA</v>
      </c>
      <c r="Q70" s="77" t="str">
        <f t="array" ref="Q70">IF(A70="","",IF( C70="","NA",IF(M70&gt;0,   IF(MIN(IF(B:B=A70,F:F))&lt;=L70,  IF(MIN(IF(B:B=A70,F:F)) &gt;= F70,   MIN(IF(B:B=A70,F:F)), F70),L70),"")))</f>
        <v>NA</v>
      </c>
      <c r="R70" s="78">
        <f t="shared" si="26"/>
        <v>0</v>
      </c>
      <c r="S70" s="78">
        <f t="shared" si="27"/>
        <v>0</v>
      </c>
      <c r="T70" s="77" t="str">
        <f t="shared" si="28"/>
        <v>NA</v>
      </c>
      <c r="U70" s="77" t="str">
        <f t="shared" si="29"/>
        <v>NA</v>
      </c>
      <c r="V70" s="77" t="str">
        <f t="shared" si="30"/>
        <v>NA</v>
      </c>
      <c r="W70" s="77" t="str">
        <f t="shared" si="33"/>
        <v>NA</v>
      </c>
      <c r="X70" s="77" t="str">
        <f t="shared" si="31"/>
        <v>NA</v>
      </c>
      <c r="Y70" s="79" t="str">
        <f t="shared" si="32"/>
        <v>NA</v>
      </c>
      <c r="Z70" s="79" t="str">
        <f t="shared" si="34"/>
        <v>NA</v>
      </c>
      <c r="AD70" s="67"/>
      <c r="AE70" s="93"/>
    </row>
    <row r="71" spans="1:31">
      <c r="A71" s="172">
        <v>56</v>
      </c>
      <c r="B71" s="173"/>
      <c r="C71" s="173"/>
      <c r="D71" s="174"/>
      <c r="E71" s="186"/>
      <c r="F71" s="175"/>
      <c r="G71" s="174"/>
      <c r="H71" s="173"/>
      <c r="I71" s="175"/>
      <c r="J71" s="174"/>
      <c r="K71" s="186"/>
      <c r="L71" s="175"/>
      <c r="M71" s="173"/>
      <c r="N71" s="173"/>
      <c r="O71" s="75"/>
      <c r="P71" s="76" t="str">
        <f t="array" ref="P71">IF(A71="","",IF( C71="","NA",IF(M71&gt;0,   IF(MIN(IF(B:B=A71,F:F))&lt;=L71,  IF(MIN(IF(B:B=A71,F:F)) &gt;= F71,   MIN(IF(B:B=A71,F:F)), "Onward infection before infected"),"Onward infection after recovered"),"")))</f>
        <v>NA</v>
      </c>
      <c r="Q71" s="77" t="str">
        <f t="array" ref="Q71">IF(A71="","",IF( C71="","NA",IF(M71&gt;0,   IF(MIN(IF(B:B=A71,F:F))&lt;=L71,  IF(MIN(IF(B:B=A71,F:F)) &gt;= F71,   MIN(IF(B:B=A71,F:F)), F71),L71),"")))</f>
        <v>NA</v>
      </c>
      <c r="R71" s="78">
        <f t="shared" si="26"/>
        <v>0</v>
      </c>
      <c r="S71" s="78">
        <f t="shared" si="27"/>
        <v>0</v>
      </c>
      <c r="T71" s="77" t="str">
        <f t="shared" si="28"/>
        <v>NA</v>
      </c>
      <c r="U71" s="77" t="str">
        <f t="shared" si="29"/>
        <v>NA</v>
      </c>
      <c r="V71" s="77" t="str">
        <f t="shared" si="30"/>
        <v>NA</v>
      </c>
      <c r="W71" s="77" t="str">
        <f t="shared" si="33"/>
        <v>NA</v>
      </c>
      <c r="X71" s="77" t="str">
        <f t="shared" si="31"/>
        <v>NA</v>
      </c>
      <c r="Y71" s="79" t="str">
        <f t="shared" si="32"/>
        <v>NA</v>
      </c>
      <c r="Z71" s="79" t="str">
        <f t="shared" si="34"/>
        <v>NA</v>
      </c>
    </row>
    <row r="72" spans="1:31">
      <c r="A72" s="172">
        <v>57</v>
      </c>
      <c r="B72" s="173"/>
      <c r="C72" s="173"/>
      <c r="D72" s="174"/>
      <c r="E72" s="186"/>
      <c r="F72" s="175"/>
      <c r="G72" s="174"/>
      <c r="H72" s="173"/>
      <c r="I72" s="175"/>
      <c r="J72" s="174"/>
      <c r="K72" s="186"/>
      <c r="L72" s="175"/>
      <c r="M72" s="173"/>
      <c r="N72" s="173"/>
      <c r="O72" s="83"/>
      <c r="P72" s="76" t="str">
        <f t="array" ref="P72">IF(A72="","",IF( C72="","NA",IF(M72&gt;0,   IF(MIN(IF(B:B=A72,F:F))&lt;=L72,  IF(MIN(IF(B:B=A72,F:F)) &gt;= F72,   MIN(IF(B:B=A72,F:F)), "Onward infection before infected"),"Onward infection after recovered"),"")))</f>
        <v>NA</v>
      </c>
      <c r="Q72" s="77" t="str">
        <f t="array" ref="Q72">IF(A72="","",IF( C72="","NA",IF(M72&gt;0,   IF(MIN(IF(B:B=A72,F:F))&lt;=L72,  IF(MIN(IF(B:B=A72,F:F)) &gt;= F72,   MIN(IF(B:B=A72,F:F)), F72),L72),"")))</f>
        <v>NA</v>
      </c>
      <c r="R72" s="78">
        <f t="shared" si="26"/>
        <v>0</v>
      </c>
      <c r="S72" s="78">
        <f t="shared" si="27"/>
        <v>0</v>
      </c>
      <c r="T72" s="77" t="str">
        <f t="shared" si="28"/>
        <v>NA</v>
      </c>
      <c r="U72" s="77" t="str">
        <f t="shared" si="29"/>
        <v>NA</v>
      </c>
      <c r="V72" s="77" t="str">
        <f t="shared" si="30"/>
        <v>NA</v>
      </c>
      <c r="W72" s="77" t="str">
        <f t="shared" si="33"/>
        <v>NA</v>
      </c>
      <c r="X72" s="77" t="str">
        <f t="shared" si="31"/>
        <v>NA</v>
      </c>
      <c r="Y72" s="79" t="str">
        <f t="shared" si="32"/>
        <v>NA</v>
      </c>
      <c r="Z72" s="79" t="str">
        <f t="shared" si="34"/>
        <v>NA</v>
      </c>
    </row>
    <row r="73" spans="1:31">
      <c r="A73" s="172">
        <v>58</v>
      </c>
      <c r="B73" s="173"/>
      <c r="C73" s="173"/>
      <c r="D73" s="174"/>
      <c r="E73" s="186"/>
      <c r="F73" s="175"/>
      <c r="G73" s="174"/>
      <c r="H73" s="173"/>
      <c r="I73" s="175"/>
      <c r="J73" s="174"/>
      <c r="K73" s="186"/>
      <c r="L73" s="175"/>
      <c r="M73" s="173"/>
      <c r="N73" s="173"/>
      <c r="O73" s="75"/>
      <c r="P73" s="76" t="str">
        <f t="array" ref="P73">IF(A73="","",IF( C73="","NA",IF(M73&gt;0,   IF(MIN(IF(B:B=A73,F:F))&lt;=L73,  IF(MIN(IF(B:B=A73,F:F)) &gt;= F73,   MIN(IF(B:B=A73,F:F)), "Onward infection before infected"),"Onward infection after recovered"),"")))</f>
        <v>NA</v>
      </c>
      <c r="Q73" s="77" t="str">
        <f t="array" ref="Q73">IF(A73="","",IF( C73="","NA",IF(M73&gt;0,   IF(MIN(IF(B:B=A73,F:F))&lt;=L73,  IF(MIN(IF(B:B=A73,F:F)) &gt;= F73,   MIN(IF(B:B=A73,F:F)), F73),L73),"")))</f>
        <v>NA</v>
      </c>
      <c r="R73" s="78">
        <f t="shared" si="26"/>
        <v>0</v>
      </c>
      <c r="S73" s="78">
        <f t="shared" si="27"/>
        <v>0</v>
      </c>
      <c r="T73" s="77" t="str">
        <f t="shared" si="28"/>
        <v>NA</v>
      </c>
      <c r="U73" s="77" t="str">
        <f t="shared" si="29"/>
        <v>NA</v>
      </c>
      <c r="V73" s="77" t="str">
        <f t="shared" si="30"/>
        <v>NA</v>
      </c>
      <c r="W73" s="77" t="str">
        <f t="shared" si="33"/>
        <v>NA</v>
      </c>
      <c r="X73" s="77" t="str">
        <f t="shared" si="31"/>
        <v>NA</v>
      </c>
      <c r="Y73" s="79" t="str">
        <f t="shared" si="32"/>
        <v>NA</v>
      </c>
      <c r="Z73" s="79" t="str">
        <f t="shared" si="34"/>
        <v>NA</v>
      </c>
    </row>
    <row r="74" spans="1:31">
      <c r="A74" s="172">
        <v>59</v>
      </c>
      <c r="B74" s="173"/>
      <c r="C74" s="173"/>
      <c r="D74" s="174"/>
      <c r="E74" s="186"/>
      <c r="F74" s="175"/>
      <c r="G74" s="174"/>
      <c r="H74" s="173"/>
      <c r="I74" s="175"/>
      <c r="J74" s="174"/>
      <c r="K74" s="186"/>
      <c r="L74" s="175"/>
      <c r="M74" s="173"/>
      <c r="N74" s="173"/>
      <c r="O74" s="83"/>
      <c r="P74" s="76" t="str">
        <f t="array" ref="P74">IF(A74="","",IF( C74="","NA",IF(M74&gt;0,   IF(MIN(IF(B:B=A74,F:F))&lt;=L74,  IF(MIN(IF(B:B=A74,F:F)) &gt;= F74,   MIN(IF(B:B=A74,F:F)), "Onward infection before infected"),"Onward infection after recovered"),"")))</f>
        <v>NA</v>
      </c>
      <c r="Q74" s="77" t="str">
        <f t="array" ref="Q74">IF(A74="","",IF( C74="","NA",IF(M74&gt;0,   IF(MIN(IF(B:B=A74,F:F))&lt;=L74,  IF(MIN(IF(B:B=A74,F:F)) &gt;= F74,   MIN(IF(B:B=A74,F:F)), F74),L74),"")))</f>
        <v>NA</v>
      </c>
      <c r="R74" s="78">
        <f t="shared" si="26"/>
        <v>0</v>
      </c>
      <c r="S74" s="78">
        <f t="shared" si="27"/>
        <v>0</v>
      </c>
      <c r="T74" s="77" t="str">
        <f t="shared" si="28"/>
        <v>NA</v>
      </c>
      <c r="U74" s="77" t="str">
        <f t="shared" si="29"/>
        <v>NA</v>
      </c>
      <c r="V74" s="77" t="str">
        <f t="shared" si="30"/>
        <v>NA</v>
      </c>
      <c r="W74" s="77" t="str">
        <f t="shared" si="33"/>
        <v>NA</v>
      </c>
      <c r="X74" s="77" t="str">
        <f t="shared" si="31"/>
        <v>NA</v>
      </c>
      <c r="Y74" s="79" t="str">
        <f t="shared" si="32"/>
        <v>NA</v>
      </c>
      <c r="Z74" s="79" t="str">
        <f t="shared" si="34"/>
        <v>NA</v>
      </c>
    </row>
    <row r="75" spans="1:31">
      <c r="A75" s="172">
        <v>60</v>
      </c>
      <c r="B75" s="173"/>
      <c r="C75" s="173"/>
      <c r="D75" s="174"/>
      <c r="E75" s="186"/>
      <c r="F75" s="175"/>
      <c r="G75" s="174"/>
      <c r="H75" s="173"/>
      <c r="I75" s="175"/>
      <c r="J75" s="174"/>
      <c r="K75" s="186"/>
      <c r="L75" s="175"/>
      <c r="M75" s="173"/>
      <c r="N75" s="173"/>
      <c r="O75" s="83"/>
      <c r="P75" s="76" t="str">
        <f t="array" ref="P75">IF(A75="","",IF( C75="","NA",IF(M75&gt;0,   IF(MIN(IF(B:B=A75,F:F))&lt;=L75,  IF(MIN(IF(B:B=A75,F:F)) &gt;= F75,   MIN(IF(B:B=A75,F:F)), "Onward infection before infected"),"Onward infection after recovered"),"")))</f>
        <v>NA</v>
      </c>
      <c r="Q75" s="77" t="str">
        <f t="array" ref="Q75">IF(A75="","",IF( C75="","NA",IF(M75&gt;0,   IF(MIN(IF(B:B=A75,F:F))&lt;=L75,  IF(MIN(IF(B:B=A75,F:F)) &gt;= F75,   MIN(IF(B:B=A75,F:F)), F75),L75),"")))</f>
        <v>NA</v>
      </c>
      <c r="R75" s="78">
        <f t="shared" si="26"/>
        <v>0</v>
      </c>
      <c r="S75" s="78">
        <f t="shared" si="27"/>
        <v>0</v>
      </c>
      <c r="T75" s="77" t="str">
        <f t="shared" si="28"/>
        <v>NA</v>
      </c>
      <c r="U75" s="77" t="str">
        <f t="shared" si="29"/>
        <v>NA</v>
      </c>
      <c r="V75" s="77" t="str">
        <f t="shared" si="30"/>
        <v>NA</v>
      </c>
      <c r="W75" s="77" t="str">
        <f t="shared" si="33"/>
        <v>NA</v>
      </c>
      <c r="X75" s="77" t="str">
        <f t="shared" si="31"/>
        <v>NA</v>
      </c>
      <c r="Y75" s="79" t="str">
        <f t="shared" si="32"/>
        <v>NA</v>
      </c>
      <c r="Z75" s="79" t="str">
        <f t="shared" si="34"/>
        <v>NA</v>
      </c>
    </row>
    <row r="76" spans="1:31">
      <c r="A76" s="172">
        <v>61</v>
      </c>
      <c r="B76" s="173"/>
      <c r="C76" s="173"/>
      <c r="D76" s="174"/>
      <c r="E76" s="186"/>
      <c r="F76" s="175"/>
      <c r="G76" s="174"/>
      <c r="H76" s="173"/>
      <c r="I76" s="175"/>
      <c r="J76" s="174"/>
      <c r="K76" s="186"/>
      <c r="L76" s="175"/>
      <c r="M76" s="173"/>
      <c r="N76" s="173"/>
      <c r="O76" s="83"/>
      <c r="P76" s="76" t="str">
        <f t="array" ref="P76">IF(A76="","",IF( C76="","NA",IF(M76&gt;0,   IF(MIN(IF(B:B=A76,F:F))&lt;=L76,  IF(MIN(IF(B:B=A76,F:F)) &gt;= F76,   MIN(IF(B:B=A76,F:F)), "Onward infection before infected"),"Onward infection after recovered"),"")))</f>
        <v>NA</v>
      </c>
      <c r="Q76" s="77" t="str">
        <f t="array" ref="Q76">IF(A76="","",IF( C76="","NA",IF(M76&gt;0,   IF(MIN(IF(B:B=A76,F:F))&lt;=L76,  IF(MIN(IF(B:B=A76,F:F)) &gt;= F76,   MIN(IF(B:B=A76,F:F)), F76),L76),"")))</f>
        <v>NA</v>
      </c>
      <c r="R76" s="78">
        <f t="shared" si="26"/>
        <v>0</v>
      </c>
      <c r="S76" s="78">
        <f t="shared" si="27"/>
        <v>0</v>
      </c>
      <c r="T76" s="77" t="str">
        <f t="shared" si="28"/>
        <v>NA</v>
      </c>
      <c r="U76" s="77" t="str">
        <f t="shared" si="29"/>
        <v>NA</v>
      </c>
      <c r="V76" s="77" t="str">
        <f t="shared" si="30"/>
        <v>NA</v>
      </c>
      <c r="W76" s="77" t="str">
        <f t="shared" si="33"/>
        <v>NA</v>
      </c>
      <c r="X76" s="77" t="str">
        <f t="shared" si="31"/>
        <v>NA</v>
      </c>
      <c r="Y76" s="79" t="str">
        <f t="shared" si="32"/>
        <v>NA</v>
      </c>
      <c r="Z76" s="79" t="str">
        <f t="shared" si="34"/>
        <v>NA</v>
      </c>
    </row>
    <row r="77" spans="1:31">
      <c r="A77" s="172">
        <v>62</v>
      </c>
      <c r="B77" s="173"/>
      <c r="C77" s="173"/>
      <c r="D77" s="174"/>
      <c r="E77" s="186"/>
      <c r="F77" s="175"/>
      <c r="G77" s="174"/>
      <c r="H77" s="173"/>
      <c r="I77" s="175"/>
      <c r="J77" s="174"/>
      <c r="K77" s="186"/>
      <c r="L77" s="175"/>
      <c r="M77" s="173"/>
      <c r="N77" s="173"/>
      <c r="O77" s="83"/>
      <c r="P77" s="76" t="str">
        <f t="array" ref="P77">IF(A77="","",IF( C77="","NA",IF(M77&gt;0,   IF(MIN(IF(B:B=A77,F:F))&lt;=L77,  IF(MIN(IF(B:B=A77,F:F)) &gt;= F77,   MIN(IF(B:B=A77,F:F)), "Onward infection before infected"),"Onward infection after recovered"),"")))</f>
        <v>NA</v>
      </c>
      <c r="Q77" s="77" t="str">
        <f t="array" ref="Q77">IF(A77="","",IF( C77="","NA",IF(M77&gt;0,   IF(MIN(IF(B:B=A77,F:F))&lt;=L77,  IF(MIN(IF(B:B=A77,F:F)) &gt;= F77,   MIN(IF(B:B=A77,F:F)), F77),L77),"")))</f>
        <v>NA</v>
      </c>
      <c r="R77" s="78">
        <f t="shared" si="26"/>
        <v>0</v>
      </c>
      <c r="S77" s="78">
        <f t="shared" si="27"/>
        <v>0</v>
      </c>
      <c r="T77" s="77" t="str">
        <f t="shared" si="28"/>
        <v>NA</v>
      </c>
      <c r="U77" s="77" t="str">
        <f t="shared" si="29"/>
        <v>NA</v>
      </c>
      <c r="V77" s="77" t="str">
        <f t="shared" si="30"/>
        <v>NA</v>
      </c>
      <c r="W77" s="77" t="str">
        <f t="shared" si="33"/>
        <v>NA</v>
      </c>
      <c r="X77" s="77" t="str">
        <f t="shared" si="31"/>
        <v>NA</v>
      </c>
      <c r="Y77" s="79" t="str">
        <f t="shared" si="32"/>
        <v>NA</v>
      </c>
      <c r="Z77" s="79" t="str">
        <f t="shared" si="34"/>
        <v>NA</v>
      </c>
    </row>
    <row r="78" spans="1:31" ht="15" customHeight="1">
      <c r="A78" s="172">
        <v>63</v>
      </c>
      <c r="B78" s="173"/>
      <c r="C78" s="173"/>
      <c r="D78" s="174"/>
      <c r="E78" s="186"/>
      <c r="F78" s="175"/>
      <c r="G78" s="174"/>
      <c r="H78" s="173"/>
      <c r="I78" s="175"/>
      <c r="J78" s="174"/>
      <c r="K78" s="186"/>
      <c r="L78" s="175"/>
      <c r="M78" s="173"/>
      <c r="N78" s="173"/>
      <c r="O78" s="83"/>
      <c r="P78" s="76" t="str">
        <f t="array" ref="P78">IF(A78="","",IF( C78="","NA",IF(M78&gt;0,   IF(MIN(IF(B:B=A78,F:F))&lt;=L78,  IF(MIN(IF(B:B=A78,F:F)) &gt;= F78,   MIN(IF(B:B=A78,F:F)), "Onward infection before infected"),"Onward infection after recovered"),"")))</f>
        <v>NA</v>
      </c>
      <c r="Q78" s="77" t="str">
        <f t="array" ref="Q78">IF(A78="","",IF( C78="","NA",IF(M78&gt;0,   IF(MIN(IF(B:B=A78,F:F))&lt;=L78,  IF(MIN(IF(B:B=A78,F:F)) &gt;= F78,   MIN(IF(B:B=A78,F:F)), F78),L78),"")))</f>
        <v>NA</v>
      </c>
      <c r="R78" s="78">
        <f t="shared" si="26"/>
        <v>0</v>
      </c>
      <c r="S78" s="78">
        <f t="shared" si="27"/>
        <v>0</v>
      </c>
      <c r="T78" s="77" t="str">
        <f t="shared" si="28"/>
        <v>NA</v>
      </c>
      <c r="U78" s="77" t="str">
        <f t="shared" si="29"/>
        <v>NA</v>
      </c>
      <c r="V78" s="77" t="str">
        <f t="shared" si="30"/>
        <v>NA</v>
      </c>
      <c r="W78" s="77" t="str">
        <f t="shared" si="33"/>
        <v>NA</v>
      </c>
      <c r="X78" s="77" t="str">
        <f t="shared" si="31"/>
        <v>NA</v>
      </c>
      <c r="Y78" s="79" t="str">
        <f t="shared" si="32"/>
        <v>NA</v>
      </c>
      <c r="Z78" s="79" t="str">
        <f t="shared" si="34"/>
        <v>NA</v>
      </c>
    </row>
    <row r="79" spans="1:31">
      <c r="A79" s="172">
        <v>64</v>
      </c>
      <c r="B79" s="173"/>
      <c r="C79" s="173"/>
      <c r="D79" s="174"/>
      <c r="E79" s="186"/>
      <c r="F79" s="175"/>
      <c r="G79" s="174"/>
      <c r="H79" s="173"/>
      <c r="I79" s="175"/>
      <c r="J79" s="174"/>
      <c r="K79" s="186"/>
      <c r="L79" s="175"/>
      <c r="M79" s="173"/>
      <c r="N79" s="173"/>
      <c r="O79" s="75"/>
      <c r="P79" s="76" t="str">
        <f t="array" ref="P79">IF(A79="","",IF( C79="","NA",IF(M79&gt;0,   IF(MIN(IF(B:B=A79,F:F))&lt;=L79,  IF(MIN(IF(B:B=A79,F:F)) &gt;= F79,   MIN(IF(B:B=A79,F:F)), "Onward infection before infected"),"Onward infection after recovered"),"")))</f>
        <v>NA</v>
      </c>
      <c r="Q79" s="77" t="str">
        <f t="array" ref="Q79">IF(A79="","",IF( C79="","NA",IF(M79&gt;0,   IF(MIN(IF(B:B=A79,F:F))&lt;=L79,  IF(MIN(IF(B:B=A79,F:F)) &gt;= F79,   MIN(IF(B:B=A79,F:F)), F79),L79),"")))</f>
        <v>NA</v>
      </c>
      <c r="R79" s="78">
        <f t="shared" si="26"/>
        <v>0</v>
      </c>
      <c r="S79" s="78">
        <f t="shared" si="27"/>
        <v>0</v>
      </c>
      <c r="T79" s="77" t="str">
        <f t="shared" si="28"/>
        <v>NA</v>
      </c>
      <c r="U79" s="77" t="str">
        <f t="shared" si="29"/>
        <v>NA</v>
      </c>
      <c r="V79" s="77" t="str">
        <f t="shared" si="30"/>
        <v>NA</v>
      </c>
      <c r="W79" s="77" t="str">
        <f t="shared" si="33"/>
        <v>NA</v>
      </c>
      <c r="X79" s="77" t="str">
        <f t="shared" si="31"/>
        <v>NA</v>
      </c>
      <c r="Y79" s="79" t="str">
        <f t="shared" si="32"/>
        <v>NA</v>
      </c>
      <c r="Z79" s="79" t="str">
        <f t="shared" si="34"/>
        <v>NA</v>
      </c>
    </row>
    <row r="80" spans="1:31">
      <c r="A80" s="172">
        <v>65</v>
      </c>
      <c r="B80" s="173"/>
      <c r="C80" s="173"/>
      <c r="D80" s="174"/>
      <c r="E80" s="186"/>
      <c r="F80" s="175"/>
      <c r="G80" s="174"/>
      <c r="H80" s="173"/>
      <c r="I80" s="175"/>
      <c r="J80" s="174"/>
      <c r="K80" s="186"/>
      <c r="L80" s="175"/>
      <c r="M80" s="173"/>
      <c r="N80" s="173"/>
      <c r="O80" s="83"/>
      <c r="P80" s="76" t="str">
        <f t="array" ref="P80">IF(A80="","",IF( C80="","NA",IF(M80&gt;0,   IF(MIN(IF(B:B=A80,F:F))&lt;=L80,  IF(MIN(IF(B:B=A80,F:F)) &gt;= F80,   MIN(IF(B:B=A80,F:F)), "Onward infection before infected"),"Onward infection after recovered"),"")))</f>
        <v>NA</v>
      </c>
      <c r="Q80" s="77" t="str">
        <f t="array" ref="Q80">IF(A80="","",IF( C80="","NA",IF(M80&gt;0,   IF(MIN(IF(B:B=A80,F:F))&lt;=L80,  IF(MIN(IF(B:B=A80,F:F)) &gt;= F80,   MIN(IF(B:B=A80,F:F)), F80),L80),"")))</f>
        <v>NA</v>
      </c>
      <c r="R80" s="78">
        <f t="shared" si="26"/>
        <v>0</v>
      </c>
      <c r="S80" s="78">
        <f t="shared" si="27"/>
        <v>0</v>
      </c>
      <c r="T80" s="77" t="str">
        <f t="shared" si="28"/>
        <v>NA</v>
      </c>
      <c r="U80" s="77" t="str">
        <f t="shared" si="29"/>
        <v>NA</v>
      </c>
      <c r="V80" s="77" t="str">
        <f t="shared" si="30"/>
        <v>NA</v>
      </c>
      <c r="W80" s="77" t="str">
        <f t="shared" si="33"/>
        <v>NA</v>
      </c>
      <c r="X80" s="77" t="str">
        <f t="shared" si="31"/>
        <v>NA</v>
      </c>
      <c r="Y80" s="79" t="str">
        <f t="shared" si="32"/>
        <v>NA</v>
      </c>
      <c r="Z80" s="79" t="str">
        <f t="shared" si="34"/>
        <v>NA</v>
      </c>
    </row>
    <row r="81" spans="1:31">
      <c r="A81" s="172">
        <v>66</v>
      </c>
      <c r="B81" s="173"/>
      <c r="C81" s="173"/>
      <c r="D81" s="174"/>
      <c r="E81" s="186"/>
      <c r="F81" s="175"/>
      <c r="G81" s="174"/>
      <c r="H81" s="173"/>
      <c r="I81" s="175"/>
      <c r="J81" s="174"/>
      <c r="K81" s="186"/>
      <c r="L81" s="175"/>
      <c r="M81" s="173"/>
      <c r="N81" s="173"/>
      <c r="O81" s="83"/>
      <c r="P81" s="76" t="str">
        <f t="array" ref="P81">IF(A81="","",IF( C81="","NA",IF(M81&gt;0,   IF(MIN(IF(B:B=A81,F:F))&lt;=L81,  IF(MIN(IF(B:B=A81,F:F)) &gt;= F81,   MIN(IF(B:B=A81,F:F)), "Onward infection before infected"),"Onward infection after recovered"),"")))</f>
        <v>NA</v>
      </c>
      <c r="Q81" s="77" t="str">
        <f t="array" ref="Q81">IF(A81="","",IF( C81="","NA",IF(M81&gt;0,   IF(MIN(IF(B:B=A81,F:F))&lt;=L81,  IF(MIN(IF(B:B=A81,F:F)) &gt;= F81,   MIN(IF(B:B=A81,F:F)), F81),L81),"")))</f>
        <v>NA</v>
      </c>
      <c r="R81" s="78">
        <f t="shared" si="26"/>
        <v>0</v>
      </c>
      <c r="S81" s="78">
        <f t="shared" si="27"/>
        <v>0</v>
      </c>
      <c r="T81" s="77" t="str">
        <f t="shared" si="28"/>
        <v>NA</v>
      </c>
      <c r="U81" s="77" t="str">
        <f t="shared" si="29"/>
        <v>NA</v>
      </c>
      <c r="V81" s="77" t="str">
        <f t="shared" si="30"/>
        <v>NA</v>
      </c>
      <c r="W81" s="77" t="str">
        <f t="shared" si="33"/>
        <v>NA</v>
      </c>
      <c r="X81" s="77" t="str">
        <f t="shared" si="31"/>
        <v>NA</v>
      </c>
      <c r="Y81" s="79" t="str">
        <f t="shared" si="32"/>
        <v>NA</v>
      </c>
      <c r="Z81" s="79" t="str">
        <f t="shared" si="34"/>
        <v>NA</v>
      </c>
    </row>
    <row r="82" spans="1:31">
      <c r="A82" s="172">
        <v>67</v>
      </c>
      <c r="B82" s="173"/>
      <c r="C82" s="173"/>
      <c r="D82" s="174"/>
      <c r="E82" s="186"/>
      <c r="F82" s="175"/>
      <c r="G82" s="174"/>
      <c r="H82" s="173"/>
      <c r="I82" s="175"/>
      <c r="J82" s="174"/>
      <c r="K82" s="186"/>
      <c r="L82" s="175"/>
      <c r="M82" s="173"/>
      <c r="N82" s="173"/>
      <c r="O82" s="75"/>
      <c r="P82" s="76" t="str">
        <f t="array" ref="P82">IF(A82="","",IF( C82="","NA",IF(M82&gt;0,   IF(MIN(IF(B:B=A82,F:F))&lt;=L82,  IF(MIN(IF(B:B=A82,F:F)) &gt;= F82,   MIN(IF(B:B=A82,F:F)), "Onward infection before infected"),"Onward infection after recovered"),"")))</f>
        <v>NA</v>
      </c>
      <c r="Q82" s="77" t="str">
        <f t="array" ref="Q82">IF(A82="","",IF( C82="","NA",IF(M82&gt;0,   IF(MIN(IF(B:B=A82,F:F))&lt;=L82,  IF(MIN(IF(B:B=A82,F:F)) &gt;= F82,   MIN(IF(B:B=A82,F:F)), F82),L82),"")))</f>
        <v>NA</v>
      </c>
      <c r="R82" s="78">
        <f t="shared" si="26"/>
        <v>0</v>
      </c>
      <c r="S82" s="78">
        <f t="shared" si="27"/>
        <v>0</v>
      </c>
      <c r="T82" s="77" t="str">
        <f t="shared" si="28"/>
        <v>NA</v>
      </c>
      <c r="U82" s="77" t="str">
        <f t="shared" si="29"/>
        <v>NA</v>
      </c>
      <c r="V82" s="77" t="str">
        <f t="shared" si="30"/>
        <v>NA</v>
      </c>
      <c r="W82" s="77" t="str">
        <f t="shared" si="33"/>
        <v>NA</v>
      </c>
      <c r="X82" s="77" t="str">
        <f t="shared" si="31"/>
        <v>NA</v>
      </c>
      <c r="Y82" s="79" t="str">
        <f t="shared" si="32"/>
        <v>NA</v>
      </c>
      <c r="Z82" s="79" t="str">
        <f t="shared" si="34"/>
        <v>NA</v>
      </c>
      <c r="AD82" s="82"/>
      <c r="AE82" s="82"/>
    </row>
    <row r="83" spans="1:31">
      <c r="A83" s="172">
        <v>68</v>
      </c>
      <c r="B83" s="173"/>
      <c r="C83" s="173"/>
      <c r="D83" s="174"/>
      <c r="E83" s="186"/>
      <c r="F83" s="175"/>
      <c r="G83" s="174"/>
      <c r="H83" s="173"/>
      <c r="I83" s="175"/>
      <c r="J83" s="174"/>
      <c r="K83" s="186"/>
      <c r="L83" s="175"/>
      <c r="M83" s="173"/>
      <c r="N83" s="173"/>
      <c r="O83" s="83"/>
      <c r="P83" s="76" t="str">
        <f t="array" ref="P83">IF(A83="","",IF( C83="","NA",IF(M83&gt;0,   IF(MIN(IF(B:B=A83,F:F))&lt;=L83,  IF(MIN(IF(B:B=A83,F:F)) &gt;= F83,   MIN(IF(B:B=A83,F:F)), "Onward infection before infected"),"Onward infection after recovered"),"")))</f>
        <v>NA</v>
      </c>
      <c r="Q83" s="77" t="str">
        <f t="array" ref="Q83">IF(A83="","",IF( C83="","NA",IF(M83&gt;0,   IF(MIN(IF(B:B=A83,F:F))&lt;=L83,  IF(MIN(IF(B:B=A83,F:F)) &gt;= F83,   MIN(IF(B:B=A83,F:F)), F83),L83),"")))</f>
        <v>NA</v>
      </c>
      <c r="R83" s="78">
        <f t="shared" si="26"/>
        <v>0</v>
      </c>
      <c r="S83" s="78">
        <f t="shared" si="27"/>
        <v>0</v>
      </c>
      <c r="T83" s="77" t="str">
        <f t="shared" si="28"/>
        <v>NA</v>
      </c>
      <c r="U83" s="77" t="str">
        <f t="shared" si="29"/>
        <v>NA</v>
      </c>
      <c r="V83" s="77" t="str">
        <f t="shared" si="30"/>
        <v>NA</v>
      </c>
      <c r="W83" s="77" t="str">
        <f t="shared" si="33"/>
        <v>NA</v>
      </c>
      <c r="X83" s="77" t="str">
        <f t="shared" si="31"/>
        <v>NA</v>
      </c>
      <c r="Y83" s="79" t="str">
        <f t="shared" si="32"/>
        <v>NA</v>
      </c>
      <c r="Z83" s="79" t="str">
        <f t="shared" si="34"/>
        <v>NA</v>
      </c>
      <c r="AD83" s="67"/>
      <c r="AE83" s="82"/>
    </row>
    <row r="84" spans="1:31">
      <c r="A84" s="172">
        <v>69</v>
      </c>
      <c r="B84" s="173"/>
      <c r="C84" s="173"/>
      <c r="D84" s="174"/>
      <c r="E84" s="186"/>
      <c r="F84" s="175"/>
      <c r="G84" s="174"/>
      <c r="H84" s="173"/>
      <c r="I84" s="175"/>
      <c r="J84" s="174"/>
      <c r="K84" s="186"/>
      <c r="L84" s="175"/>
      <c r="M84" s="173"/>
      <c r="N84" s="173"/>
      <c r="O84" s="83"/>
      <c r="P84" s="76" t="str">
        <f t="array" ref="P84">IF(A84="","",IF( C84="","NA",IF(M84&gt;0,   IF(MIN(IF(B:B=A84,F:F))&lt;=L84,  IF(MIN(IF(B:B=A84,F:F)) &gt;= F84,   MIN(IF(B:B=A84,F:F)), "Onward infection before infected"),"Onward infection after recovered"),"")))</f>
        <v>NA</v>
      </c>
      <c r="Q84" s="77" t="str">
        <f t="array" ref="Q84">IF(A84="","",IF( C84="","NA",IF(M84&gt;0,   IF(MIN(IF(B:B=A84,F:F))&lt;=L84,  IF(MIN(IF(B:B=A84,F:F)) &gt;= F84,   MIN(IF(B:B=A84,F:F)), F84),L84),"")))</f>
        <v>NA</v>
      </c>
      <c r="R84" s="78">
        <f t="shared" si="26"/>
        <v>0</v>
      </c>
      <c r="S84" s="78">
        <f t="shared" si="27"/>
        <v>0</v>
      </c>
      <c r="T84" s="77" t="str">
        <f t="shared" si="28"/>
        <v>NA</v>
      </c>
      <c r="U84" s="77" t="str">
        <f t="shared" si="29"/>
        <v>NA</v>
      </c>
      <c r="V84" s="77" t="str">
        <f t="shared" si="30"/>
        <v>NA</v>
      </c>
      <c r="W84" s="77" t="str">
        <f t="shared" si="33"/>
        <v>NA</v>
      </c>
      <c r="X84" s="77" t="str">
        <f t="shared" si="31"/>
        <v>NA</v>
      </c>
      <c r="Y84" s="79" t="str">
        <f t="shared" si="32"/>
        <v>NA</v>
      </c>
      <c r="Z84" s="79" t="str">
        <f t="shared" si="34"/>
        <v>NA</v>
      </c>
      <c r="AD84" s="67"/>
      <c r="AE84" s="93"/>
    </row>
    <row r="85" spans="1:31">
      <c r="A85" s="172">
        <v>70</v>
      </c>
      <c r="B85" s="173"/>
      <c r="C85" s="173"/>
      <c r="D85" s="174"/>
      <c r="E85" s="186"/>
      <c r="F85" s="175"/>
      <c r="G85" s="174"/>
      <c r="H85" s="173"/>
      <c r="I85" s="175"/>
      <c r="J85" s="174"/>
      <c r="K85" s="186"/>
      <c r="L85" s="175"/>
      <c r="M85" s="173"/>
      <c r="N85" s="173"/>
      <c r="O85" s="83"/>
      <c r="P85" s="76" t="str">
        <f t="array" ref="P85">IF(A85="","",IF( C85="","NA",IF(M85&gt;0,   IF(MIN(IF(B:B=A85,F:F))&lt;=L85,  IF(MIN(IF(B:B=A85,F:F)) &gt;= F85,   MIN(IF(B:B=A85,F:F)), "Onward infection before infected"),"Onward infection after recovered"),"")))</f>
        <v>NA</v>
      </c>
      <c r="Q85" s="77" t="str">
        <f t="array" ref="Q85">IF(A85="","",IF( C85="","NA",IF(M85&gt;0,   IF(MIN(IF(B:B=A85,F:F))&lt;=L85,  IF(MIN(IF(B:B=A85,F:F)) &gt;= F85,   MIN(IF(B:B=A85,F:F)), F85),L85),"")))</f>
        <v>NA</v>
      </c>
      <c r="R85" s="78">
        <f t="shared" si="26"/>
        <v>0</v>
      </c>
      <c r="S85" s="78">
        <f t="shared" si="27"/>
        <v>0</v>
      </c>
      <c r="T85" s="77" t="str">
        <f t="shared" si="28"/>
        <v>NA</v>
      </c>
      <c r="U85" s="77" t="str">
        <f t="shared" si="29"/>
        <v>NA</v>
      </c>
      <c r="V85" s="77" t="str">
        <f t="shared" si="30"/>
        <v>NA</v>
      </c>
      <c r="W85" s="77" t="str">
        <f t="shared" si="33"/>
        <v>NA</v>
      </c>
      <c r="X85" s="77" t="str">
        <f t="shared" si="31"/>
        <v>NA</v>
      </c>
      <c r="Y85" s="79" t="str">
        <f t="shared" si="32"/>
        <v>NA</v>
      </c>
      <c r="Z85" s="79" t="str">
        <f t="shared" si="34"/>
        <v>NA</v>
      </c>
    </row>
    <row r="86" spans="1:31" s="82" customFormat="1">
      <c r="A86" s="172">
        <v>71</v>
      </c>
      <c r="B86" s="173"/>
      <c r="C86" s="173"/>
      <c r="D86" s="174"/>
      <c r="E86" s="186"/>
      <c r="F86" s="175"/>
      <c r="G86" s="174"/>
      <c r="H86" s="173"/>
      <c r="I86" s="175"/>
      <c r="J86" s="174"/>
      <c r="K86" s="186"/>
      <c r="L86" s="175"/>
      <c r="M86" s="173"/>
      <c r="N86" s="173"/>
      <c r="O86" s="83"/>
      <c r="P86" s="76" t="str">
        <f t="array" ref="P86">IF(A86="","",IF( C86="","NA",IF(M86&gt;0,   IF(MIN(IF(B:B=A86,F:F))&lt;=L86,  IF(MIN(IF(B:B=A86,F:F)) &gt;= F86,   MIN(IF(B:B=A86,F:F)), "Onward infection before infected"),"Onward infection after recovered"),"")))</f>
        <v>NA</v>
      </c>
      <c r="Q86" s="77" t="str">
        <f t="array" ref="Q86">IF(A86="","",IF( C86="","NA",IF(M86&gt;0,   IF(MIN(IF(B:B=A86,F:F))&lt;=L86,  IF(MIN(IF(B:B=A86,F:F)) &gt;= F86,   MIN(IF(B:B=A86,F:F)), F86),L86),"")))</f>
        <v>NA</v>
      </c>
      <c r="R86" s="78">
        <f t="shared" si="26"/>
        <v>0</v>
      </c>
      <c r="S86" s="78">
        <f t="shared" si="27"/>
        <v>0</v>
      </c>
      <c r="T86" s="77" t="str">
        <f t="shared" si="28"/>
        <v>NA</v>
      </c>
      <c r="U86" s="77" t="str">
        <f t="shared" si="29"/>
        <v>NA</v>
      </c>
      <c r="V86" s="77" t="str">
        <f t="shared" si="30"/>
        <v>NA</v>
      </c>
      <c r="W86" s="77" t="str">
        <f t="shared" si="33"/>
        <v>NA</v>
      </c>
      <c r="X86" s="77" t="str">
        <f t="shared" si="31"/>
        <v>NA</v>
      </c>
      <c r="Y86" s="79" t="str">
        <f t="shared" si="32"/>
        <v>NA</v>
      </c>
      <c r="Z86" s="79" t="str">
        <f t="shared" si="34"/>
        <v>NA</v>
      </c>
      <c r="AD86" s="91"/>
      <c r="AE86" s="74"/>
    </row>
    <row r="87" spans="1:31">
      <c r="A87" s="172">
        <v>72</v>
      </c>
      <c r="B87" s="173"/>
      <c r="C87" s="173"/>
      <c r="D87" s="174"/>
      <c r="E87" s="186"/>
      <c r="F87" s="175"/>
      <c r="G87" s="174"/>
      <c r="H87" s="173"/>
      <c r="I87" s="175"/>
      <c r="J87" s="174"/>
      <c r="K87" s="186"/>
      <c r="L87" s="175"/>
      <c r="M87" s="173"/>
      <c r="N87" s="173"/>
      <c r="O87" s="83"/>
      <c r="P87" s="76" t="str">
        <f t="array" ref="P87">IF(A87="","",IF( C87="","NA",IF(M87&gt;0,   IF(MIN(IF(B:B=A87,F:F))&lt;=L87,  IF(MIN(IF(B:B=A87,F:F)) &gt;= F87,   MIN(IF(B:B=A87,F:F)), "Onward infection before infected"),"Onward infection after recovered"),"")))</f>
        <v>NA</v>
      </c>
      <c r="Q87" s="77" t="str">
        <f t="array" ref="Q87">IF(A87="","",IF( C87="","NA",IF(M87&gt;0,   IF(MIN(IF(B:B=A87,F:F))&lt;=L87,  IF(MIN(IF(B:B=A87,F:F)) &gt;= F87,   MIN(IF(B:B=A87,F:F)), F87),L87),"")))</f>
        <v>NA</v>
      </c>
      <c r="R87" s="78">
        <f t="shared" si="26"/>
        <v>0</v>
      </c>
      <c r="S87" s="78">
        <f t="shared" si="27"/>
        <v>0</v>
      </c>
      <c r="T87" s="77" t="str">
        <f t="shared" si="28"/>
        <v>NA</v>
      </c>
      <c r="U87" s="77" t="str">
        <f t="shared" si="29"/>
        <v>NA</v>
      </c>
      <c r="V87" s="77" t="str">
        <f t="shared" si="30"/>
        <v>NA</v>
      </c>
      <c r="W87" s="77" t="str">
        <f t="shared" si="33"/>
        <v>NA</v>
      </c>
      <c r="X87" s="77" t="str">
        <f t="shared" si="31"/>
        <v>NA</v>
      </c>
      <c r="Y87" s="79" t="str">
        <f t="shared" si="32"/>
        <v>NA</v>
      </c>
      <c r="Z87" s="79" t="str">
        <f t="shared" si="34"/>
        <v>NA</v>
      </c>
    </row>
    <row r="88" spans="1:31" s="82" customFormat="1">
      <c r="A88" s="172">
        <v>73</v>
      </c>
      <c r="B88" s="173"/>
      <c r="C88" s="173"/>
      <c r="D88" s="174"/>
      <c r="E88" s="186"/>
      <c r="F88" s="175"/>
      <c r="G88" s="174"/>
      <c r="H88" s="173"/>
      <c r="I88" s="175"/>
      <c r="J88" s="174"/>
      <c r="K88" s="186"/>
      <c r="L88" s="175"/>
      <c r="M88" s="173"/>
      <c r="N88" s="173"/>
      <c r="O88" s="83"/>
      <c r="P88" s="76" t="str">
        <f t="array" ref="P88">IF(A88="","",IF( C88="","NA",IF(M88&gt;0,   IF(MIN(IF(B:B=A88,F:F))&lt;=L88,  IF(MIN(IF(B:B=A88,F:F)) &gt;= F88,   MIN(IF(B:B=A88,F:F)), "Onward infection before infected"),"Onward infection after recovered"),"")))</f>
        <v>NA</v>
      </c>
      <c r="Q88" s="77" t="str">
        <f t="array" ref="Q88">IF(A88="","",IF( C88="","NA",IF(M88&gt;0,   IF(MIN(IF(B:B=A88,F:F))&lt;=L88,  IF(MIN(IF(B:B=A88,F:F)) &gt;= F88,   MIN(IF(B:B=A88,F:F)), F88),L88),"")))</f>
        <v>NA</v>
      </c>
      <c r="R88" s="78">
        <f t="shared" si="26"/>
        <v>0</v>
      </c>
      <c r="S88" s="78">
        <f t="shared" si="27"/>
        <v>0</v>
      </c>
      <c r="T88" s="77" t="str">
        <f t="shared" si="28"/>
        <v>NA</v>
      </c>
      <c r="U88" s="77" t="str">
        <f t="shared" si="29"/>
        <v>NA</v>
      </c>
      <c r="V88" s="77" t="str">
        <f t="shared" si="30"/>
        <v>NA</v>
      </c>
      <c r="W88" s="77" t="str">
        <f t="shared" si="33"/>
        <v>NA</v>
      </c>
      <c r="X88" s="77" t="str">
        <f t="shared" si="31"/>
        <v>NA</v>
      </c>
      <c r="Y88" s="79" t="str">
        <f t="shared" si="32"/>
        <v>NA</v>
      </c>
      <c r="Z88" s="79" t="str">
        <f t="shared" si="34"/>
        <v>NA</v>
      </c>
      <c r="AD88" s="67"/>
      <c r="AE88" s="67"/>
    </row>
    <row r="89" spans="1:31">
      <c r="A89" s="172">
        <v>74</v>
      </c>
      <c r="B89" s="173"/>
      <c r="C89" s="173"/>
      <c r="D89" s="174"/>
      <c r="E89" s="186"/>
      <c r="F89" s="175"/>
      <c r="G89" s="174"/>
      <c r="H89" s="173"/>
      <c r="I89" s="175"/>
      <c r="J89" s="174"/>
      <c r="K89" s="186"/>
      <c r="L89" s="175"/>
      <c r="M89" s="173"/>
      <c r="N89" s="173"/>
      <c r="O89" s="83"/>
      <c r="P89" s="76" t="str">
        <f t="array" ref="P89">IF(A89="","",IF( C89="","NA",IF(M89&gt;0,   IF(MIN(IF(B:B=A89,F:F))&lt;=L89,  IF(MIN(IF(B:B=A89,F:F)) &gt;= F89,   MIN(IF(B:B=A89,F:F)), "Onward infection before infected"),"Onward infection after recovered"),"")))</f>
        <v>NA</v>
      </c>
      <c r="Q89" s="77" t="str">
        <f t="array" ref="Q89">IF(A89="","",IF( C89="","NA",IF(M89&gt;0,   IF(MIN(IF(B:B=A89,F:F))&lt;=L89,  IF(MIN(IF(B:B=A89,F:F)) &gt;= F89,   MIN(IF(B:B=A89,F:F)), F89),L89),"")))</f>
        <v>NA</v>
      </c>
      <c r="R89" s="78">
        <f t="shared" si="26"/>
        <v>0</v>
      </c>
      <c r="S89" s="78">
        <f t="shared" si="27"/>
        <v>0</v>
      </c>
      <c r="T89" s="77" t="str">
        <f t="shared" si="28"/>
        <v>NA</v>
      </c>
      <c r="U89" s="77" t="str">
        <f t="shared" si="29"/>
        <v>NA</v>
      </c>
      <c r="V89" s="77" t="str">
        <f t="shared" si="30"/>
        <v>NA</v>
      </c>
      <c r="W89" s="77" t="str">
        <f t="shared" si="33"/>
        <v>NA</v>
      </c>
      <c r="X89" s="77" t="str">
        <f t="shared" si="31"/>
        <v>NA</v>
      </c>
      <c r="Y89" s="79" t="str">
        <f t="shared" si="32"/>
        <v>NA</v>
      </c>
      <c r="Z89" s="79" t="str">
        <f t="shared" si="34"/>
        <v>NA</v>
      </c>
    </row>
    <row r="90" spans="1:31" s="82" customFormat="1">
      <c r="A90" s="172">
        <v>75</v>
      </c>
      <c r="B90" s="173"/>
      <c r="C90" s="173"/>
      <c r="D90" s="174"/>
      <c r="E90" s="186"/>
      <c r="F90" s="175"/>
      <c r="G90" s="174"/>
      <c r="H90" s="173"/>
      <c r="I90" s="175"/>
      <c r="J90" s="174"/>
      <c r="K90" s="186"/>
      <c r="L90" s="175"/>
      <c r="M90" s="173"/>
      <c r="N90" s="173"/>
      <c r="O90" s="83"/>
      <c r="P90" s="76" t="str">
        <f t="array" ref="P90">IF(A90="","",IF( C90="","NA",IF(M90&gt;0,   IF(MIN(IF(B:B=A90,F:F))&lt;=L90,  IF(MIN(IF(B:B=A90,F:F)) &gt;= F90,   MIN(IF(B:B=A90,F:F)), "Onward infection before infected"),"Onward infection after recovered"),"")))</f>
        <v>NA</v>
      </c>
      <c r="Q90" s="77" t="str">
        <f t="array" ref="Q90">IF(A90="","",IF( C90="","NA",IF(M90&gt;0,   IF(MIN(IF(B:B=A90,F:F))&lt;=L90,  IF(MIN(IF(B:B=A90,F:F)) &gt;= F90,   MIN(IF(B:B=A90,F:F)), F90),L90),"")))</f>
        <v>NA</v>
      </c>
      <c r="R90" s="78">
        <f t="shared" si="26"/>
        <v>0</v>
      </c>
      <c r="S90" s="78">
        <f t="shared" si="27"/>
        <v>0</v>
      </c>
      <c r="T90" s="77" t="str">
        <f t="shared" si="28"/>
        <v>NA</v>
      </c>
      <c r="U90" s="77" t="str">
        <f t="shared" si="29"/>
        <v>NA</v>
      </c>
      <c r="V90" s="77" t="str">
        <f t="shared" si="30"/>
        <v>NA</v>
      </c>
      <c r="W90" s="77" t="str">
        <f t="shared" si="33"/>
        <v>NA</v>
      </c>
      <c r="X90" s="77" t="str">
        <f t="shared" si="31"/>
        <v>NA</v>
      </c>
      <c r="Y90" s="79" t="str">
        <f t="shared" si="32"/>
        <v>NA</v>
      </c>
      <c r="Z90" s="79" t="str">
        <f t="shared" si="34"/>
        <v>NA</v>
      </c>
      <c r="AD90" s="67"/>
      <c r="AE90" s="93"/>
    </row>
    <row r="91" spans="1:31">
      <c r="A91" s="172">
        <v>76</v>
      </c>
      <c r="B91" s="173"/>
      <c r="C91" s="173"/>
      <c r="D91" s="174"/>
      <c r="E91" s="186"/>
      <c r="F91" s="175"/>
      <c r="G91" s="174"/>
      <c r="H91" s="173"/>
      <c r="I91" s="175"/>
      <c r="J91" s="174"/>
      <c r="K91" s="186"/>
      <c r="L91" s="175"/>
      <c r="M91" s="173"/>
      <c r="N91" s="173"/>
      <c r="O91" s="83"/>
      <c r="P91" s="76" t="str">
        <f t="array" ref="P91">IF(A91="","",IF( C91="","NA",IF(M91&gt;0,   IF(MIN(IF(B:B=A91,F:F))&lt;=L91,  IF(MIN(IF(B:B=A91,F:F)) &gt;= F91,   MIN(IF(B:B=A91,F:F)), "Onward infection before infected"),"Onward infection after recovered"),"")))</f>
        <v>NA</v>
      </c>
      <c r="Q91" s="77" t="str">
        <f t="array" ref="Q91">IF(A91="","",IF( C91="","NA",IF(M91&gt;0,   IF(MIN(IF(B:B=A91,F:F))&lt;=L91,  IF(MIN(IF(B:B=A91,F:F)) &gt;= F91,   MIN(IF(B:B=A91,F:F)), F91),L91),"")))</f>
        <v>NA</v>
      </c>
      <c r="R91" s="78">
        <f t="shared" si="26"/>
        <v>0</v>
      </c>
      <c r="S91" s="78">
        <f t="shared" si="27"/>
        <v>0</v>
      </c>
      <c r="T91" s="77" t="str">
        <f t="shared" si="28"/>
        <v>NA</v>
      </c>
      <c r="U91" s="77" t="str">
        <f t="shared" si="29"/>
        <v>NA</v>
      </c>
      <c r="V91" s="77" t="str">
        <f t="shared" si="30"/>
        <v>NA</v>
      </c>
      <c r="W91" s="77" t="str">
        <f t="shared" si="33"/>
        <v>NA</v>
      </c>
      <c r="X91" s="77" t="str">
        <f t="shared" si="31"/>
        <v>NA</v>
      </c>
      <c r="Y91" s="79" t="str">
        <f t="shared" si="32"/>
        <v>NA</v>
      </c>
      <c r="Z91" s="79" t="str">
        <f t="shared" si="34"/>
        <v>NA</v>
      </c>
    </row>
    <row r="92" spans="1:31">
      <c r="A92" s="172">
        <v>77</v>
      </c>
      <c r="B92" s="173"/>
      <c r="C92" s="173"/>
      <c r="D92" s="174"/>
      <c r="E92" s="186"/>
      <c r="F92" s="175"/>
      <c r="G92" s="174"/>
      <c r="H92" s="173"/>
      <c r="I92" s="175"/>
      <c r="J92" s="174"/>
      <c r="K92" s="186"/>
      <c r="L92" s="175"/>
      <c r="M92" s="173"/>
      <c r="N92" s="173"/>
      <c r="O92" s="83"/>
      <c r="P92" s="76" t="str">
        <f t="array" ref="P92">IF(A92="","",IF( C92="","NA",IF(M92&gt;0,   IF(MIN(IF(B:B=A92,F:F))&lt;=L92,  IF(MIN(IF(B:B=A92,F:F)) &gt;= F92,   MIN(IF(B:B=A92,F:F)), "Onward infection before infected"),"Onward infection after recovered"),"")))</f>
        <v>NA</v>
      </c>
      <c r="Q92" s="77" t="str">
        <f t="array" ref="Q92">IF(A92="","",IF( C92="","NA",IF(M92&gt;0,   IF(MIN(IF(B:B=A92,F:F))&lt;=L92,  IF(MIN(IF(B:B=A92,F:F)) &gt;= F92,   MIN(IF(B:B=A92,F:F)), F92),L92),"")))</f>
        <v>NA</v>
      </c>
      <c r="R92" s="78">
        <f t="shared" si="26"/>
        <v>0</v>
      </c>
      <c r="S92" s="78">
        <f t="shared" si="27"/>
        <v>0</v>
      </c>
      <c r="T92" s="77" t="str">
        <f t="shared" si="28"/>
        <v>NA</v>
      </c>
      <c r="U92" s="77" t="str">
        <f t="shared" si="29"/>
        <v>NA</v>
      </c>
      <c r="V92" s="77" t="str">
        <f t="shared" si="30"/>
        <v>NA</v>
      </c>
      <c r="W92" s="77" t="str">
        <f t="shared" si="33"/>
        <v>NA</v>
      </c>
      <c r="X92" s="77" t="str">
        <f t="shared" si="31"/>
        <v>NA</v>
      </c>
      <c r="Y92" s="79" t="str">
        <f t="shared" si="32"/>
        <v>NA</v>
      </c>
      <c r="Z92" s="79" t="str">
        <f t="shared" si="34"/>
        <v>NA</v>
      </c>
      <c r="AD92" s="67"/>
      <c r="AE92" s="93"/>
    </row>
    <row r="93" spans="1:31" s="82" customFormat="1" ht="16.5" thickBot="1">
      <c r="A93" s="176">
        <v>78</v>
      </c>
      <c r="B93" s="177"/>
      <c r="C93" s="177"/>
      <c r="D93" s="178"/>
      <c r="E93" s="187"/>
      <c r="F93" s="179"/>
      <c r="G93" s="178"/>
      <c r="H93" s="177"/>
      <c r="I93" s="179"/>
      <c r="J93" s="178"/>
      <c r="K93" s="187"/>
      <c r="L93" s="179"/>
      <c r="M93" s="177"/>
      <c r="N93" s="177"/>
      <c r="O93" s="100"/>
      <c r="P93" s="101" t="str">
        <f t="array" ref="P93">IF(A93="","",IF( C93="","NA",IF(M93&gt;0,   IF(MIN(IF(B:B=A93,F:F))&lt;=L93,  IF(MIN(IF(B:B=A93,F:F)) &gt;= F93,   MIN(IF(B:B=A93,F:F)), "Onward infection before infected"),"Onward infection after recovered"),"")))</f>
        <v>NA</v>
      </c>
      <c r="Q93" s="102" t="str">
        <f t="array" ref="Q93">IF(A93="","",IF( C93="","NA",IF(M93&gt;0,   IF(MIN(IF(B:B=A93,F:F))&lt;=L93,  IF(MIN(IF(B:B=A93,F:F)) &gt;= F93,   MIN(IF(B:B=A93,F:F)), F93),L93),"")))</f>
        <v>NA</v>
      </c>
      <c r="R93" s="103">
        <f t="shared" si="26"/>
        <v>0</v>
      </c>
      <c r="S93" s="103">
        <f t="shared" si="27"/>
        <v>0</v>
      </c>
      <c r="T93" s="102" t="str">
        <f t="shared" si="28"/>
        <v>NA</v>
      </c>
      <c r="U93" s="102" t="str">
        <f t="shared" si="29"/>
        <v>NA</v>
      </c>
      <c r="V93" s="102" t="str">
        <f t="shared" si="30"/>
        <v>NA</v>
      </c>
      <c r="W93" s="77" t="str">
        <f t="shared" si="33"/>
        <v>NA</v>
      </c>
      <c r="X93" s="102" t="str">
        <f t="shared" si="31"/>
        <v>NA</v>
      </c>
      <c r="Y93" s="104" t="str">
        <f t="shared" si="32"/>
        <v>NA</v>
      </c>
      <c r="Z93" s="79" t="str">
        <f t="shared" si="34"/>
        <v>NA</v>
      </c>
      <c r="AD93" s="93"/>
      <c r="AE93" s="93"/>
    </row>
    <row r="94" spans="1:31" s="67" customFormat="1">
      <c r="A94" s="91"/>
      <c r="D94" s="105"/>
      <c r="E94" s="188"/>
      <c r="F94" s="88"/>
      <c r="G94" s="105"/>
      <c r="H94" s="106"/>
      <c r="I94" s="88"/>
      <c r="J94" s="105"/>
      <c r="K94" s="188"/>
      <c r="L94" s="88"/>
      <c r="N94" s="107"/>
      <c r="O94" s="107"/>
      <c r="P94" s="108"/>
      <c r="Q94" s="88"/>
      <c r="R94" s="107"/>
      <c r="S94" s="107"/>
      <c r="T94" s="88"/>
      <c r="U94" s="88"/>
      <c r="V94" s="88"/>
      <c r="W94" s="88"/>
      <c r="X94" s="88"/>
      <c r="Y94" s="109"/>
      <c r="Z94" s="109"/>
    </row>
    <row r="95" spans="1:31" s="67" customFormat="1">
      <c r="A95" s="91"/>
      <c r="D95" s="105"/>
      <c r="E95" s="188"/>
      <c r="F95" s="88"/>
      <c r="G95" s="105"/>
      <c r="H95" s="106"/>
      <c r="I95" s="88"/>
      <c r="J95" s="110"/>
      <c r="K95" s="194"/>
      <c r="L95" s="108"/>
      <c r="M95" s="68"/>
      <c r="N95" s="111"/>
      <c r="O95" s="111"/>
      <c r="P95" s="108"/>
      <c r="Q95" s="88"/>
      <c r="R95" s="107"/>
      <c r="S95" s="107"/>
      <c r="T95" s="88"/>
      <c r="U95" s="88"/>
      <c r="V95" s="88"/>
      <c r="W95" s="88"/>
      <c r="X95" s="88"/>
      <c r="Y95" s="109"/>
      <c r="Z95" s="109"/>
    </row>
    <row r="96" spans="1:31" s="67" customFormat="1">
      <c r="A96" s="91"/>
      <c r="D96" s="105"/>
      <c r="E96" s="188"/>
      <c r="F96" s="88"/>
      <c r="G96" s="105"/>
      <c r="H96" s="106"/>
      <c r="I96" s="88"/>
      <c r="J96" s="110"/>
      <c r="K96" s="194"/>
      <c r="L96" s="108"/>
      <c r="M96" s="68"/>
      <c r="N96" s="111"/>
      <c r="O96" s="111"/>
      <c r="P96" s="108"/>
      <c r="Q96" s="88"/>
      <c r="R96" s="107"/>
      <c r="S96" s="107"/>
      <c r="T96" s="88"/>
      <c r="U96" s="88"/>
      <c r="V96" s="88"/>
      <c r="W96" s="88"/>
      <c r="X96" s="88"/>
      <c r="Y96" s="109"/>
      <c r="Z96" s="109"/>
    </row>
    <row r="97" spans="1:27" s="67" customFormat="1">
      <c r="A97" s="91"/>
      <c r="D97" s="105"/>
      <c r="E97" s="188"/>
      <c r="F97" s="88"/>
      <c r="G97" s="105"/>
      <c r="H97" s="106"/>
      <c r="I97" s="88"/>
      <c r="J97" s="110"/>
      <c r="K97" s="194"/>
      <c r="L97" s="108"/>
      <c r="N97" s="107"/>
      <c r="O97" s="107"/>
      <c r="P97" s="108"/>
      <c r="Q97" s="88"/>
      <c r="R97" s="107"/>
      <c r="S97" s="107"/>
      <c r="T97" s="88"/>
      <c r="U97" s="88"/>
      <c r="V97" s="88"/>
      <c r="W97" s="88"/>
      <c r="X97" s="88"/>
      <c r="Y97" s="109"/>
      <c r="Z97" s="109"/>
    </row>
    <row r="98" spans="1:27" s="67" customFormat="1">
      <c r="A98" s="91"/>
      <c r="D98" s="105"/>
      <c r="E98" s="188"/>
      <c r="F98" s="88"/>
      <c r="G98" s="105"/>
      <c r="H98" s="106"/>
      <c r="I98" s="88"/>
      <c r="J98" s="105"/>
      <c r="K98" s="188"/>
      <c r="L98" s="88"/>
      <c r="N98" s="107"/>
      <c r="O98" s="107"/>
      <c r="P98" s="108"/>
      <c r="Q98" s="88"/>
      <c r="R98" s="107"/>
      <c r="S98" s="107"/>
      <c r="T98" s="88"/>
      <c r="U98" s="88"/>
      <c r="V98" s="88"/>
      <c r="W98" s="88"/>
      <c r="X98" s="88"/>
      <c r="Y98" s="109"/>
      <c r="Z98" s="109"/>
      <c r="AA98" s="91"/>
    </row>
    <row r="99" spans="1:27" s="67" customFormat="1">
      <c r="A99" s="91"/>
      <c r="D99" s="105"/>
      <c r="E99" s="188"/>
      <c r="F99" s="88"/>
      <c r="G99" s="105"/>
      <c r="H99" s="106"/>
      <c r="I99" s="88"/>
      <c r="J99" s="105"/>
      <c r="K99" s="188"/>
      <c r="L99" s="88"/>
      <c r="N99" s="107"/>
      <c r="O99" s="107"/>
      <c r="P99" s="108"/>
      <c r="Q99" s="88"/>
      <c r="R99" s="107"/>
      <c r="S99" s="107"/>
      <c r="T99" s="88"/>
      <c r="U99" s="88"/>
      <c r="V99" s="88"/>
      <c r="W99" s="88"/>
      <c r="X99" s="88"/>
      <c r="Y99" s="109"/>
      <c r="Z99" s="109"/>
      <c r="AA99" s="91"/>
    </row>
    <row r="100" spans="1:27" s="67" customFormat="1">
      <c r="A100" s="91"/>
      <c r="D100" s="105"/>
      <c r="E100" s="188"/>
      <c r="F100" s="88"/>
      <c r="G100" s="105"/>
      <c r="H100" s="106"/>
      <c r="I100" s="88"/>
      <c r="J100" s="105"/>
      <c r="K100" s="188"/>
      <c r="L100" s="88"/>
      <c r="N100" s="107"/>
      <c r="O100" s="107"/>
      <c r="P100" s="108"/>
      <c r="Q100" s="88"/>
      <c r="R100" s="107"/>
      <c r="S100" s="107"/>
      <c r="T100" s="88"/>
      <c r="U100" s="88"/>
      <c r="V100" s="88"/>
      <c r="W100" s="88"/>
      <c r="X100" s="88"/>
      <c r="Y100" s="109"/>
      <c r="Z100" s="109"/>
    </row>
    <row r="101" spans="1:27" s="67" customFormat="1">
      <c r="A101" s="91"/>
      <c r="D101" s="105"/>
      <c r="E101" s="188"/>
      <c r="F101" s="88"/>
      <c r="G101" s="105"/>
      <c r="H101" s="106"/>
      <c r="I101" s="88"/>
      <c r="J101" s="105"/>
      <c r="K101" s="188"/>
      <c r="L101" s="88"/>
      <c r="N101" s="107"/>
      <c r="O101" s="107"/>
      <c r="P101" s="108"/>
      <c r="Q101" s="88"/>
      <c r="R101" s="107"/>
      <c r="S101" s="107"/>
      <c r="T101" s="88"/>
      <c r="U101" s="88"/>
      <c r="V101" s="88"/>
      <c r="W101" s="88"/>
      <c r="X101" s="88"/>
      <c r="Y101" s="109"/>
      <c r="Z101" s="109"/>
    </row>
    <row r="102" spans="1:27" s="67" customFormat="1">
      <c r="A102" s="91"/>
      <c r="B102" s="68"/>
      <c r="D102" s="105"/>
      <c r="E102" s="188"/>
      <c r="F102" s="88"/>
      <c r="G102" s="110"/>
      <c r="H102" s="112"/>
      <c r="I102" s="108"/>
      <c r="J102" s="110"/>
      <c r="K102" s="194"/>
      <c r="L102" s="108"/>
      <c r="M102" s="68"/>
      <c r="N102" s="107"/>
      <c r="O102" s="107"/>
      <c r="P102" s="108"/>
      <c r="Q102" s="88"/>
      <c r="R102" s="107"/>
      <c r="S102" s="107"/>
      <c r="T102" s="88"/>
      <c r="U102" s="88"/>
      <c r="V102" s="88"/>
      <c r="W102" s="88"/>
      <c r="X102" s="88"/>
      <c r="Y102" s="109"/>
      <c r="Z102" s="109"/>
      <c r="AA102" s="91"/>
    </row>
    <row r="103" spans="1:27" s="67" customFormat="1">
      <c r="A103" s="91"/>
      <c r="D103" s="105"/>
      <c r="E103" s="188"/>
      <c r="F103" s="88"/>
      <c r="G103" s="105"/>
      <c r="H103" s="106"/>
      <c r="I103" s="88"/>
      <c r="J103" s="105"/>
      <c r="K103" s="188"/>
      <c r="L103" s="88"/>
      <c r="N103" s="107"/>
      <c r="O103" s="107"/>
      <c r="P103" s="108"/>
      <c r="Q103" s="88"/>
      <c r="R103" s="107"/>
      <c r="S103" s="107"/>
      <c r="T103" s="88"/>
      <c r="U103" s="88"/>
      <c r="V103" s="88"/>
      <c r="W103" s="88"/>
      <c r="X103" s="88"/>
      <c r="Y103" s="109"/>
      <c r="Z103" s="109"/>
    </row>
    <row r="104" spans="1:27" s="67" customFormat="1">
      <c r="A104" s="91"/>
      <c r="D104" s="105"/>
      <c r="E104" s="188"/>
      <c r="F104" s="88"/>
      <c r="G104" s="105"/>
      <c r="H104" s="106"/>
      <c r="I104" s="88"/>
      <c r="J104" s="105"/>
      <c r="K104" s="188"/>
      <c r="L104" s="88"/>
      <c r="N104" s="107"/>
      <c r="O104" s="107"/>
      <c r="P104" s="108"/>
      <c r="Q104" s="88"/>
      <c r="R104" s="107"/>
      <c r="S104" s="107"/>
      <c r="T104" s="88"/>
      <c r="U104" s="88"/>
      <c r="V104" s="88"/>
      <c r="W104" s="88"/>
      <c r="X104" s="88"/>
      <c r="Y104" s="109"/>
      <c r="Z104" s="109"/>
    </row>
    <row r="105" spans="1:27" s="67" customFormat="1">
      <c r="A105" s="91"/>
      <c r="D105" s="105"/>
      <c r="E105" s="188"/>
      <c r="F105" s="88"/>
      <c r="G105" s="105"/>
      <c r="H105" s="106"/>
      <c r="I105" s="88"/>
      <c r="J105" s="105"/>
      <c r="K105" s="188"/>
      <c r="L105" s="88"/>
      <c r="N105" s="107"/>
      <c r="O105" s="107"/>
      <c r="P105" s="108"/>
      <c r="Q105" s="88"/>
      <c r="R105" s="107"/>
      <c r="S105" s="107"/>
      <c r="T105" s="88"/>
      <c r="U105" s="88"/>
      <c r="V105" s="88"/>
      <c r="W105" s="88"/>
      <c r="X105" s="88"/>
      <c r="Y105" s="109"/>
      <c r="Z105" s="109"/>
    </row>
    <row r="106" spans="1:27" s="67" customFormat="1">
      <c r="A106" s="91"/>
      <c r="B106" s="68"/>
      <c r="D106" s="105"/>
      <c r="E106" s="188"/>
      <c r="F106" s="88"/>
      <c r="G106" s="110"/>
      <c r="H106" s="112"/>
      <c r="I106" s="108"/>
      <c r="J106" s="105"/>
      <c r="K106" s="188"/>
      <c r="L106" s="88"/>
      <c r="N106" s="107"/>
      <c r="O106" s="107"/>
      <c r="P106" s="108"/>
      <c r="Q106" s="88"/>
      <c r="R106" s="107"/>
      <c r="S106" s="107"/>
      <c r="T106" s="88"/>
      <c r="U106" s="88"/>
      <c r="V106" s="88"/>
      <c r="W106" s="88"/>
      <c r="X106" s="88"/>
      <c r="Y106" s="109"/>
      <c r="Z106" s="109"/>
    </row>
    <row r="107" spans="1:27" s="67" customFormat="1">
      <c r="A107" s="91"/>
      <c r="D107" s="105"/>
      <c r="E107" s="188"/>
      <c r="F107" s="88"/>
      <c r="G107" s="105"/>
      <c r="H107" s="106"/>
      <c r="I107" s="88"/>
      <c r="J107" s="105"/>
      <c r="K107" s="188"/>
      <c r="L107" s="88"/>
      <c r="N107" s="107"/>
      <c r="O107" s="107"/>
      <c r="P107" s="108"/>
      <c r="Q107" s="88"/>
      <c r="R107" s="107"/>
      <c r="S107" s="107"/>
      <c r="T107" s="88"/>
      <c r="U107" s="88"/>
      <c r="V107" s="88"/>
      <c r="W107" s="88"/>
      <c r="X107" s="88"/>
      <c r="Y107" s="109"/>
      <c r="Z107" s="109"/>
      <c r="AA107" s="88"/>
    </row>
    <row r="108" spans="1:27" s="67" customFormat="1">
      <c r="A108" s="91"/>
      <c r="D108" s="105"/>
      <c r="E108" s="188"/>
      <c r="F108" s="88"/>
      <c r="G108" s="110"/>
      <c r="H108" s="112"/>
      <c r="I108" s="108"/>
      <c r="J108" s="110"/>
      <c r="K108" s="194"/>
      <c r="L108" s="88"/>
      <c r="M108" s="68"/>
      <c r="N108" s="107"/>
      <c r="O108" s="107"/>
      <c r="P108" s="108"/>
      <c r="Q108" s="88"/>
      <c r="R108" s="107"/>
      <c r="S108" s="107"/>
      <c r="T108" s="88"/>
      <c r="U108" s="88"/>
      <c r="V108" s="88"/>
      <c r="W108" s="88"/>
      <c r="X108" s="88"/>
      <c r="Y108" s="109"/>
      <c r="Z108" s="109"/>
    </row>
    <row r="109" spans="1:27" s="67" customFormat="1">
      <c r="A109" s="91"/>
      <c r="D109" s="105"/>
      <c r="E109" s="188"/>
      <c r="F109" s="88"/>
      <c r="G109" s="105"/>
      <c r="H109" s="106"/>
      <c r="I109" s="88"/>
      <c r="J109" s="105"/>
      <c r="K109" s="188"/>
      <c r="L109" s="88"/>
      <c r="N109" s="107"/>
      <c r="O109" s="107"/>
      <c r="P109" s="108"/>
      <c r="Q109" s="88"/>
      <c r="R109" s="107"/>
      <c r="S109" s="107"/>
      <c r="T109" s="88"/>
      <c r="U109" s="88"/>
      <c r="V109" s="88"/>
      <c r="W109" s="88"/>
      <c r="X109" s="88"/>
      <c r="Y109" s="109"/>
      <c r="Z109" s="109"/>
    </row>
    <row r="110" spans="1:27" s="67" customFormat="1">
      <c r="A110" s="91"/>
      <c r="D110" s="105"/>
      <c r="E110" s="188"/>
      <c r="F110" s="88"/>
      <c r="G110" s="105"/>
      <c r="H110" s="106"/>
      <c r="I110" s="88"/>
      <c r="J110" s="105"/>
      <c r="K110" s="188"/>
      <c r="L110" s="88"/>
      <c r="N110" s="107"/>
      <c r="O110" s="107"/>
      <c r="P110" s="108"/>
      <c r="Q110" s="88"/>
      <c r="R110" s="107"/>
      <c r="S110" s="107"/>
      <c r="T110" s="88"/>
      <c r="U110" s="88"/>
      <c r="V110" s="88"/>
      <c r="W110" s="88"/>
      <c r="X110" s="88"/>
      <c r="Y110" s="109"/>
      <c r="Z110" s="109"/>
    </row>
    <row r="111" spans="1:27" s="67" customFormat="1">
      <c r="A111" s="91"/>
      <c r="D111" s="105"/>
      <c r="E111" s="188"/>
      <c r="F111" s="88"/>
      <c r="G111" s="105"/>
      <c r="H111" s="106"/>
      <c r="I111" s="88"/>
      <c r="J111" s="105"/>
      <c r="K111" s="188"/>
      <c r="L111" s="88"/>
      <c r="N111" s="107"/>
      <c r="O111" s="107"/>
      <c r="P111" s="108"/>
      <c r="Q111" s="88"/>
      <c r="R111" s="107"/>
      <c r="S111" s="107"/>
      <c r="T111" s="88"/>
      <c r="U111" s="88"/>
      <c r="V111" s="88"/>
      <c r="W111" s="88"/>
      <c r="X111" s="88"/>
      <c r="Y111" s="109"/>
      <c r="Z111" s="109"/>
    </row>
    <row r="112" spans="1:27" s="67" customFormat="1">
      <c r="A112" s="91"/>
      <c r="D112" s="105"/>
      <c r="E112" s="188"/>
      <c r="F112" s="88"/>
      <c r="G112" s="105"/>
      <c r="H112" s="106"/>
      <c r="I112" s="88"/>
      <c r="J112" s="105"/>
      <c r="K112" s="188"/>
      <c r="L112" s="88"/>
      <c r="N112" s="107"/>
      <c r="O112" s="107"/>
      <c r="P112" s="108"/>
      <c r="Q112" s="88"/>
      <c r="R112" s="107"/>
      <c r="S112" s="107"/>
      <c r="T112" s="88"/>
      <c r="U112" s="88"/>
      <c r="V112" s="88"/>
      <c r="W112" s="88"/>
      <c r="X112" s="88"/>
      <c r="Y112" s="109"/>
      <c r="Z112" s="109"/>
    </row>
    <row r="113" spans="1:27" s="67" customFormat="1">
      <c r="A113" s="91"/>
      <c r="D113" s="105"/>
      <c r="E113" s="188"/>
      <c r="F113" s="88"/>
      <c r="G113" s="105"/>
      <c r="H113" s="106"/>
      <c r="I113" s="88"/>
      <c r="J113" s="110"/>
      <c r="K113" s="194"/>
      <c r="L113" s="88"/>
      <c r="M113" s="68"/>
      <c r="N113" s="107"/>
      <c r="O113" s="107"/>
      <c r="P113" s="108"/>
      <c r="Q113" s="88"/>
      <c r="R113" s="107"/>
      <c r="S113" s="107"/>
      <c r="T113" s="88"/>
      <c r="U113" s="88"/>
      <c r="V113" s="88"/>
      <c r="W113" s="88"/>
      <c r="X113" s="88"/>
      <c r="Y113" s="109"/>
      <c r="Z113" s="109"/>
    </row>
    <row r="114" spans="1:27" s="67" customFormat="1">
      <c r="A114" s="91"/>
      <c r="D114" s="105"/>
      <c r="E114" s="188"/>
      <c r="F114" s="88"/>
      <c r="G114" s="105"/>
      <c r="H114" s="106"/>
      <c r="I114" s="88"/>
      <c r="J114" s="113"/>
      <c r="K114" s="195"/>
      <c r="L114" s="114"/>
      <c r="N114" s="107"/>
      <c r="O114" s="107"/>
      <c r="P114" s="108"/>
      <c r="Q114" s="88"/>
      <c r="R114" s="107"/>
      <c r="S114" s="107"/>
      <c r="T114" s="88"/>
      <c r="U114" s="88"/>
      <c r="V114" s="88"/>
      <c r="W114" s="88"/>
      <c r="X114" s="88"/>
      <c r="Y114" s="109"/>
      <c r="Z114" s="109"/>
    </row>
    <row r="115" spans="1:27" s="67" customFormat="1">
      <c r="A115" s="91"/>
      <c r="D115" s="105"/>
      <c r="E115" s="188"/>
      <c r="F115" s="88"/>
      <c r="G115" s="105"/>
      <c r="H115" s="106"/>
      <c r="I115" s="88"/>
      <c r="J115" s="113"/>
      <c r="K115" s="195"/>
      <c r="L115" s="114"/>
      <c r="N115" s="107"/>
      <c r="O115" s="107"/>
      <c r="P115" s="108"/>
      <c r="Q115" s="88"/>
      <c r="R115" s="107"/>
      <c r="S115" s="107"/>
      <c r="T115" s="88"/>
      <c r="U115" s="88"/>
      <c r="V115" s="88"/>
      <c r="W115" s="88"/>
      <c r="X115" s="88"/>
      <c r="Y115" s="109"/>
      <c r="Z115" s="109"/>
    </row>
    <row r="116" spans="1:27" s="67" customFormat="1">
      <c r="A116" s="91"/>
      <c r="D116" s="105"/>
      <c r="E116" s="188"/>
      <c r="F116" s="88"/>
      <c r="G116" s="105"/>
      <c r="H116" s="106"/>
      <c r="I116" s="88"/>
      <c r="J116" s="110"/>
      <c r="K116" s="194"/>
      <c r="L116" s="108"/>
      <c r="M116" s="68"/>
      <c r="N116" s="111"/>
      <c r="O116" s="111"/>
      <c r="P116" s="108"/>
      <c r="Q116" s="88"/>
      <c r="R116" s="107"/>
      <c r="S116" s="107"/>
      <c r="T116" s="88"/>
      <c r="U116" s="88"/>
      <c r="V116" s="88"/>
      <c r="W116" s="88"/>
      <c r="X116" s="88"/>
      <c r="Y116" s="109"/>
      <c r="Z116" s="109"/>
    </row>
    <row r="117" spans="1:27" s="67" customFormat="1">
      <c r="A117" s="91"/>
      <c r="D117" s="105"/>
      <c r="E117" s="188"/>
      <c r="F117" s="88"/>
      <c r="G117" s="105"/>
      <c r="H117" s="106"/>
      <c r="I117" s="88"/>
      <c r="J117" s="105"/>
      <c r="K117" s="188"/>
      <c r="L117" s="88"/>
      <c r="N117" s="107"/>
      <c r="O117" s="107"/>
      <c r="P117" s="108"/>
      <c r="Q117" s="88"/>
      <c r="R117" s="107"/>
      <c r="S117" s="107"/>
      <c r="T117" s="88"/>
      <c r="U117" s="88"/>
      <c r="V117" s="88"/>
      <c r="W117" s="88"/>
      <c r="X117" s="88"/>
      <c r="Y117" s="109"/>
      <c r="Z117" s="109"/>
    </row>
    <row r="118" spans="1:27" s="67" customFormat="1">
      <c r="A118" s="91"/>
      <c r="D118" s="105"/>
      <c r="E118" s="188"/>
      <c r="F118" s="88"/>
      <c r="G118" s="105"/>
      <c r="H118" s="106"/>
      <c r="I118" s="88"/>
      <c r="J118" s="105"/>
      <c r="K118" s="188"/>
      <c r="L118" s="88"/>
      <c r="N118" s="107"/>
      <c r="O118" s="107"/>
      <c r="P118" s="108"/>
      <c r="Q118" s="88"/>
      <c r="R118" s="107"/>
      <c r="S118" s="107"/>
      <c r="T118" s="88"/>
      <c r="U118" s="88"/>
      <c r="V118" s="88"/>
      <c r="W118" s="88"/>
      <c r="X118" s="88"/>
      <c r="Y118" s="109"/>
      <c r="Z118" s="109"/>
      <c r="AA118" s="88"/>
    </row>
    <row r="119" spans="1:27" s="67" customFormat="1">
      <c r="A119" s="91"/>
      <c r="D119" s="105"/>
      <c r="E119" s="188"/>
      <c r="F119" s="88"/>
      <c r="G119" s="105"/>
      <c r="H119" s="106"/>
      <c r="I119" s="88"/>
      <c r="J119" s="105"/>
      <c r="K119" s="188"/>
      <c r="L119" s="88"/>
      <c r="N119" s="107"/>
      <c r="O119" s="107"/>
      <c r="P119" s="108"/>
      <c r="Q119" s="88"/>
      <c r="R119" s="107"/>
      <c r="S119" s="107"/>
      <c r="T119" s="88"/>
      <c r="U119" s="88"/>
      <c r="V119" s="88"/>
      <c r="W119" s="88"/>
      <c r="X119" s="88"/>
      <c r="Y119" s="109"/>
      <c r="Z119" s="109"/>
    </row>
    <row r="120" spans="1:27" s="67" customFormat="1">
      <c r="A120" s="91"/>
      <c r="D120" s="105"/>
      <c r="E120" s="188"/>
      <c r="F120" s="88"/>
      <c r="G120" s="105"/>
      <c r="H120" s="106"/>
      <c r="I120" s="88"/>
      <c r="J120" s="110"/>
      <c r="K120" s="194"/>
      <c r="L120" s="108"/>
      <c r="M120" s="68"/>
      <c r="N120" s="111"/>
      <c r="O120" s="111"/>
      <c r="P120" s="108"/>
      <c r="Q120" s="88"/>
      <c r="R120" s="107"/>
      <c r="S120" s="107"/>
      <c r="T120" s="88"/>
      <c r="U120" s="88"/>
      <c r="V120" s="88"/>
      <c r="W120" s="88"/>
      <c r="X120" s="88"/>
      <c r="Y120" s="109"/>
      <c r="Z120" s="109"/>
    </row>
    <row r="121" spans="1:27" s="67" customFormat="1">
      <c r="A121" s="91"/>
      <c r="D121" s="105"/>
      <c r="E121" s="188"/>
      <c r="F121" s="88"/>
      <c r="G121" s="105"/>
      <c r="H121" s="106"/>
      <c r="I121" s="88"/>
      <c r="J121" s="105"/>
      <c r="K121" s="188"/>
      <c r="L121" s="88"/>
      <c r="N121" s="107"/>
      <c r="O121" s="107"/>
      <c r="P121" s="108"/>
      <c r="Q121" s="88"/>
      <c r="R121" s="107"/>
      <c r="S121" s="107"/>
      <c r="T121" s="88"/>
      <c r="U121" s="88"/>
      <c r="V121" s="88"/>
      <c r="W121" s="88"/>
      <c r="X121" s="88"/>
      <c r="Y121" s="109"/>
      <c r="Z121" s="109"/>
    </row>
    <row r="122" spans="1:27" s="67" customFormat="1">
      <c r="A122" s="91"/>
      <c r="D122" s="105"/>
      <c r="E122" s="188"/>
      <c r="F122" s="88"/>
      <c r="G122" s="110"/>
      <c r="H122" s="112"/>
      <c r="I122" s="108"/>
      <c r="J122" s="105"/>
      <c r="K122" s="188"/>
      <c r="L122" s="88"/>
      <c r="N122" s="107"/>
      <c r="O122" s="107"/>
      <c r="P122" s="108"/>
      <c r="Q122" s="88"/>
      <c r="R122" s="107"/>
      <c r="S122" s="107"/>
      <c r="T122" s="88"/>
      <c r="U122" s="88"/>
      <c r="V122" s="88"/>
      <c r="W122" s="88"/>
      <c r="X122" s="88"/>
      <c r="Y122" s="109"/>
      <c r="Z122" s="109"/>
    </row>
    <row r="123" spans="1:27" s="67" customFormat="1">
      <c r="A123" s="91"/>
      <c r="D123" s="105"/>
      <c r="E123" s="188"/>
      <c r="F123" s="88"/>
      <c r="G123" s="110"/>
      <c r="H123" s="112"/>
      <c r="I123" s="108"/>
      <c r="J123" s="105"/>
      <c r="K123" s="188"/>
      <c r="L123" s="88"/>
      <c r="N123" s="107"/>
      <c r="O123" s="107"/>
      <c r="P123" s="108"/>
      <c r="Q123" s="88"/>
      <c r="R123" s="107"/>
      <c r="S123" s="107"/>
      <c r="T123" s="88"/>
      <c r="U123" s="88"/>
      <c r="V123" s="88"/>
      <c r="W123" s="88"/>
      <c r="X123" s="88"/>
      <c r="Y123" s="109"/>
      <c r="Z123" s="109"/>
    </row>
    <row r="124" spans="1:27" s="67" customFormat="1">
      <c r="A124" s="91"/>
      <c r="D124" s="105"/>
      <c r="E124" s="188"/>
      <c r="F124" s="88"/>
      <c r="G124" s="105"/>
      <c r="H124" s="106"/>
      <c r="I124" s="88"/>
      <c r="J124" s="110"/>
      <c r="K124" s="194"/>
      <c r="L124" s="108"/>
      <c r="M124" s="68"/>
      <c r="N124" s="111"/>
      <c r="O124" s="111"/>
      <c r="P124" s="108"/>
      <c r="Q124" s="88"/>
      <c r="R124" s="107"/>
      <c r="S124" s="107"/>
      <c r="T124" s="88"/>
      <c r="U124" s="88"/>
      <c r="V124" s="88"/>
      <c r="W124" s="88"/>
      <c r="X124" s="88"/>
      <c r="Y124" s="109"/>
      <c r="Z124" s="109"/>
    </row>
    <row r="125" spans="1:27" s="67" customFormat="1">
      <c r="A125" s="91"/>
      <c r="B125" s="68"/>
      <c r="D125" s="105"/>
      <c r="E125" s="188"/>
      <c r="F125" s="88"/>
      <c r="G125" s="105"/>
      <c r="H125" s="106"/>
      <c r="I125" s="88"/>
      <c r="J125" s="105"/>
      <c r="K125" s="188"/>
      <c r="L125" s="88"/>
      <c r="N125" s="107"/>
      <c r="O125" s="107"/>
      <c r="P125" s="108"/>
      <c r="Q125" s="88"/>
      <c r="R125" s="107"/>
      <c r="S125" s="107"/>
      <c r="T125" s="88"/>
      <c r="U125" s="88"/>
      <c r="V125" s="88"/>
      <c r="W125" s="88"/>
      <c r="X125" s="88"/>
      <c r="Y125" s="109"/>
      <c r="Z125" s="109"/>
    </row>
    <row r="126" spans="1:27" s="67" customFormat="1">
      <c r="A126" s="91"/>
      <c r="D126" s="105"/>
      <c r="E126" s="188"/>
      <c r="F126" s="88"/>
      <c r="G126" s="105"/>
      <c r="H126" s="106"/>
      <c r="I126" s="88"/>
      <c r="J126" s="105"/>
      <c r="K126" s="188"/>
      <c r="L126" s="88"/>
      <c r="N126" s="107"/>
      <c r="O126" s="107"/>
      <c r="P126" s="108"/>
      <c r="Q126" s="88"/>
      <c r="R126" s="107"/>
      <c r="S126" s="107"/>
      <c r="T126" s="88"/>
      <c r="U126" s="88"/>
      <c r="V126" s="88"/>
      <c r="W126" s="88"/>
      <c r="X126" s="88"/>
      <c r="Y126" s="109"/>
      <c r="Z126" s="109"/>
    </row>
    <row r="127" spans="1:27" s="67" customFormat="1">
      <c r="A127" s="91"/>
      <c r="B127" s="68"/>
      <c r="D127" s="105"/>
      <c r="E127" s="188"/>
      <c r="F127" s="88"/>
      <c r="G127" s="105"/>
      <c r="H127" s="106"/>
      <c r="I127" s="88"/>
      <c r="J127" s="105"/>
      <c r="K127" s="188"/>
      <c r="L127" s="88"/>
      <c r="N127" s="107"/>
      <c r="O127" s="107"/>
      <c r="P127" s="108"/>
      <c r="Q127" s="88"/>
      <c r="R127" s="107"/>
      <c r="S127" s="107"/>
      <c r="T127" s="88"/>
      <c r="U127" s="88"/>
      <c r="V127" s="88"/>
      <c r="W127" s="88"/>
      <c r="X127" s="88"/>
      <c r="Y127" s="109"/>
      <c r="Z127" s="109"/>
    </row>
    <row r="128" spans="1:27" s="67" customFormat="1">
      <c r="A128" s="91"/>
      <c r="B128" s="68"/>
      <c r="D128" s="105"/>
      <c r="E128" s="188"/>
      <c r="F128" s="88"/>
      <c r="G128" s="105"/>
      <c r="H128" s="106"/>
      <c r="I128" s="88"/>
      <c r="J128" s="105"/>
      <c r="K128" s="188"/>
      <c r="L128" s="88"/>
      <c r="N128" s="107"/>
      <c r="O128" s="107"/>
      <c r="P128" s="108"/>
      <c r="Q128" s="88"/>
      <c r="R128" s="107"/>
      <c r="S128" s="107"/>
      <c r="T128" s="88"/>
      <c r="U128" s="88"/>
      <c r="V128" s="88"/>
      <c r="W128" s="88"/>
      <c r="X128" s="88"/>
      <c r="Y128" s="109"/>
      <c r="Z128" s="109"/>
    </row>
    <row r="129" spans="1:26" s="67" customFormat="1">
      <c r="A129" s="91"/>
      <c r="D129" s="105"/>
      <c r="E129" s="188"/>
      <c r="F129" s="88"/>
      <c r="G129" s="105"/>
      <c r="H129" s="106"/>
      <c r="I129" s="88"/>
      <c r="J129" s="105"/>
      <c r="K129" s="188"/>
      <c r="L129" s="88"/>
      <c r="N129" s="107"/>
      <c r="O129" s="107"/>
      <c r="P129" s="108"/>
      <c r="Q129" s="88"/>
      <c r="R129" s="107"/>
      <c r="S129" s="107"/>
      <c r="T129" s="88"/>
      <c r="U129" s="88"/>
      <c r="V129" s="88"/>
      <c r="W129" s="88"/>
      <c r="X129" s="88"/>
      <c r="Y129" s="109"/>
      <c r="Z129" s="109"/>
    </row>
    <row r="130" spans="1:26" s="67" customFormat="1">
      <c r="A130" s="91"/>
      <c r="B130" s="68"/>
      <c r="D130" s="105"/>
      <c r="E130" s="188"/>
      <c r="F130" s="88"/>
      <c r="G130" s="105"/>
      <c r="H130" s="106"/>
      <c r="I130" s="88"/>
      <c r="J130" s="110"/>
      <c r="K130" s="194"/>
      <c r="L130" s="108"/>
      <c r="M130" s="68"/>
      <c r="N130" s="111"/>
      <c r="O130" s="111"/>
      <c r="P130" s="108"/>
      <c r="Q130" s="88"/>
      <c r="R130" s="107"/>
      <c r="S130" s="107"/>
      <c r="T130" s="88"/>
      <c r="U130" s="88"/>
      <c r="V130" s="88"/>
      <c r="W130" s="88"/>
      <c r="X130" s="88"/>
      <c r="Y130" s="109"/>
      <c r="Z130" s="109"/>
    </row>
    <row r="131" spans="1:26" s="67" customFormat="1">
      <c r="A131" s="91"/>
      <c r="B131" s="68"/>
      <c r="D131" s="105"/>
      <c r="E131" s="188"/>
      <c r="F131" s="88"/>
      <c r="G131" s="105"/>
      <c r="H131" s="106"/>
      <c r="I131" s="88"/>
      <c r="J131" s="110"/>
      <c r="K131" s="194"/>
      <c r="L131" s="108"/>
      <c r="M131" s="68"/>
      <c r="N131" s="111"/>
      <c r="O131" s="111"/>
      <c r="P131" s="108"/>
      <c r="Q131" s="88"/>
      <c r="R131" s="107"/>
      <c r="S131" s="107"/>
      <c r="T131" s="88"/>
      <c r="U131" s="88"/>
      <c r="V131" s="88"/>
      <c r="W131" s="88"/>
      <c r="X131" s="88"/>
      <c r="Y131" s="109"/>
      <c r="Z131" s="109"/>
    </row>
    <row r="132" spans="1:26" s="67" customFormat="1">
      <c r="A132" s="91"/>
      <c r="D132" s="105"/>
      <c r="E132" s="188"/>
      <c r="F132" s="88"/>
      <c r="G132" s="105"/>
      <c r="H132" s="106"/>
      <c r="I132" s="88"/>
      <c r="J132" s="105"/>
      <c r="K132" s="188"/>
      <c r="L132" s="88"/>
      <c r="N132" s="107"/>
      <c r="O132" s="107"/>
      <c r="P132" s="108"/>
      <c r="Q132" s="88"/>
      <c r="R132" s="107"/>
      <c r="S132" s="107"/>
      <c r="T132" s="88"/>
      <c r="U132" s="88"/>
      <c r="V132" s="88"/>
      <c r="W132" s="88"/>
      <c r="X132" s="88"/>
      <c r="Y132" s="109"/>
      <c r="Z132" s="109"/>
    </row>
    <row r="133" spans="1:26" s="67" customFormat="1">
      <c r="A133" s="91"/>
      <c r="D133" s="105"/>
      <c r="E133" s="188"/>
      <c r="F133" s="88"/>
      <c r="G133" s="105"/>
      <c r="I133" s="88"/>
      <c r="J133" s="105"/>
      <c r="K133" s="188"/>
      <c r="L133" s="88"/>
      <c r="N133" s="107"/>
      <c r="O133" s="107"/>
      <c r="P133" s="108"/>
      <c r="Q133" s="88"/>
      <c r="R133" s="107"/>
      <c r="S133" s="107"/>
      <c r="T133" s="88"/>
      <c r="U133" s="88"/>
      <c r="V133" s="88"/>
      <c r="W133" s="88"/>
      <c r="X133" s="88"/>
      <c r="Y133" s="109"/>
      <c r="Z133" s="109"/>
    </row>
    <row r="134" spans="1:26" s="67" customFormat="1">
      <c r="A134" s="91"/>
      <c r="D134" s="105"/>
      <c r="E134" s="188"/>
      <c r="F134" s="88"/>
      <c r="G134" s="105"/>
      <c r="I134" s="88"/>
      <c r="J134" s="105"/>
      <c r="K134" s="188"/>
      <c r="L134" s="88"/>
      <c r="N134" s="107"/>
      <c r="O134" s="107"/>
      <c r="P134" s="108"/>
      <c r="Q134" s="88"/>
      <c r="R134" s="107"/>
      <c r="S134" s="107"/>
      <c r="T134" s="88"/>
      <c r="U134" s="88"/>
      <c r="V134" s="88"/>
      <c r="W134" s="88"/>
      <c r="X134" s="88"/>
      <c r="Y134" s="109"/>
      <c r="Z134" s="109"/>
    </row>
    <row r="135" spans="1:26" s="67" customFormat="1">
      <c r="A135" s="91"/>
      <c r="D135" s="105"/>
      <c r="E135" s="188"/>
      <c r="F135" s="88"/>
      <c r="G135" s="105"/>
      <c r="I135" s="88"/>
      <c r="J135" s="105"/>
      <c r="K135" s="188"/>
      <c r="L135" s="88"/>
      <c r="N135" s="107"/>
      <c r="O135" s="107"/>
      <c r="P135" s="108"/>
      <c r="Q135" s="88"/>
      <c r="R135" s="107"/>
      <c r="S135" s="107"/>
      <c r="T135" s="88"/>
      <c r="U135" s="88"/>
      <c r="V135" s="88"/>
      <c r="W135" s="88"/>
      <c r="X135" s="88"/>
      <c r="Y135" s="109"/>
      <c r="Z135" s="109"/>
    </row>
    <row r="136" spans="1:26" s="67" customFormat="1">
      <c r="A136" s="91"/>
      <c r="D136" s="105"/>
      <c r="E136" s="188"/>
      <c r="F136" s="88"/>
      <c r="G136" s="105"/>
      <c r="I136" s="88"/>
      <c r="J136" s="105"/>
      <c r="K136" s="188"/>
      <c r="L136" s="88"/>
      <c r="N136" s="107"/>
      <c r="O136" s="107"/>
      <c r="P136" s="108"/>
      <c r="Q136" s="88"/>
      <c r="R136" s="107"/>
      <c r="S136" s="107"/>
      <c r="T136" s="88"/>
      <c r="U136" s="88"/>
      <c r="V136" s="88"/>
      <c r="W136" s="88"/>
      <c r="X136" s="88"/>
      <c r="Y136" s="109"/>
      <c r="Z136" s="109"/>
    </row>
    <row r="137" spans="1:26" s="67" customFormat="1">
      <c r="A137" s="91"/>
      <c r="D137" s="105"/>
      <c r="E137" s="188"/>
      <c r="F137" s="88"/>
      <c r="G137" s="105"/>
      <c r="I137" s="88"/>
      <c r="J137" s="105"/>
      <c r="K137" s="188"/>
      <c r="L137" s="88"/>
      <c r="N137" s="107"/>
      <c r="O137" s="107"/>
      <c r="P137" s="108"/>
      <c r="Q137" s="88"/>
      <c r="R137" s="107"/>
      <c r="S137" s="107"/>
      <c r="T137" s="88"/>
      <c r="U137" s="88"/>
      <c r="V137" s="88"/>
      <c r="W137" s="88"/>
      <c r="X137" s="88"/>
      <c r="Y137" s="109"/>
      <c r="Z137" s="109"/>
    </row>
    <row r="138" spans="1:26" s="67" customFormat="1">
      <c r="A138" s="91"/>
      <c r="D138" s="105"/>
      <c r="E138" s="188"/>
      <c r="F138" s="88"/>
      <c r="G138" s="105"/>
      <c r="I138" s="88"/>
      <c r="J138" s="105"/>
      <c r="K138" s="188"/>
      <c r="L138" s="88"/>
      <c r="N138" s="107"/>
      <c r="O138" s="107"/>
      <c r="P138" s="108"/>
      <c r="Q138" s="88"/>
      <c r="R138" s="107"/>
      <c r="S138" s="107"/>
      <c r="T138" s="88"/>
      <c r="U138" s="88"/>
      <c r="V138" s="88"/>
      <c r="W138" s="88"/>
      <c r="X138" s="88"/>
      <c r="Y138" s="109"/>
      <c r="Z138" s="109"/>
    </row>
    <row r="139" spans="1:26" s="67" customFormat="1">
      <c r="A139" s="91"/>
      <c r="D139" s="105"/>
      <c r="E139" s="188"/>
      <c r="F139" s="88"/>
      <c r="G139" s="105"/>
      <c r="I139" s="88"/>
      <c r="J139" s="105"/>
      <c r="K139" s="188"/>
      <c r="L139" s="88"/>
      <c r="N139" s="107"/>
      <c r="O139" s="107"/>
      <c r="P139" s="108"/>
      <c r="Q139" s="88"/>
      <c r="R139" s="107"/>
      <c r="S139" s="107"/>
      <c r="T139" s="88"/>
      <c r="U139" s="88"/>
      <c r="V139" s="88"/>
      <c r="W139" s="88"/>
      <c r="X139" s="88"/>
      <c r="Y139" s="109"/>
      <c r="Z139" s="109"/>
    </row>
    <row r="140" spans="1:26" s="67" customFormat="1">
      <c r="A140" s="91"/>
      <c r="D140" s="105"/>
      <c r="E140" s="188"/>
      <c r="F140" s="88"/>
      <c r="G140" s="105"/>
      <c r="I140" s="88"/>
      <c r="J140" s="105"/>
      <c r="K140" s="188"/>
      <c r="L140" s="88"/>
      <c r="N140" s="107"/>
      <c r="O140" s="107"/>
      <c r="P140" s="108"/>
      <c r="Q140" s="88"/>
      <c r="R140" s="107"/>
      <c r="S140" s="107"/>
      <c r="T140" s="88"/>
      <c r="U140" s="88"/>
      <c r="V140" s="88"/>
      <c r="W140" s="88"/>
      <c r="X140" s="88"/>
      <c r="Y140" s="109"/>
      <c r="Z140" s="109"/>
    </row>
    <row r="141" spans="1:26" s="67" customFormat="1">
      <c r="A141" s="91"/>
      <c r="D141" s="105"/>
      <c r="E141" s="188"/>
      <c r="F141" s="88"/>
      <c r="G141" s="105"/>
      <c r="I141" s="88"/>
      <c r="J141" s="105"/>
      <c r="K141" s="188"/>
      <c r="L141" s="88"/>
      <c r="N141" s="107"/>
      <c r="O141" s="107"/>
      <c r="P141" s="108"/>
      <c r="Q141" s="88"/>
      <c r="R141" s="107"/>
      <c r="S141" s="107"/>
      <c r="T141" s="88"/>
      <c r="U141" s="88"/>
      <c r="V141" s="88"/>
      <c r="W141" s="88"/>
      <c r="X141" s="88"/>
      <c r="Y141" s="109"/>
      <c r="Z141" s="109"/>
    </row>
    <row r="142" spans="1:26" s="67" customFormat="1">
      <c r="A142" s="91"/>
      <c r="D142" s="105"/>
      <c r="E142" s="188"/>
      <c r="F142" s="88"/>
      <c r="G142" s="105"/>
      <c r="I142" s="88"/>
      <c r="J142" s="105"/>
      <c r="K142" s="188"/>
      <c r="L142" s="88"/>
      <c r="N142" s="107"/>
      <c r="O142" s="107"/>
      <c r="P142" s="108"/>
      <c r="Q142" s="88"/>
      <c r="R142" s="107"/>
      <c r="S142" s="107"/>
      <c r="T142" s="88"/>
      <c r="U142" s="88"/>
      <c r="V142" s="88"/>
      <c r="W142" s="88"/>
      <c r="X142" s="88"/>
      <c r="Y142" s="109"/>
      <c r="Z142" s="109"/>
    </row>
    <row r="143" spans="1:26" s="67" customFormat="1">
      <c r="A143" s="91"/>
      <c r="D143" s="105"/>
      <c r="E143" s="188"/>
      <c r="F143" s="88"/>
      <c r="G143" s="105"/>
      <c r="I143" s="88"/>
      <c r="J143" s="105"/>
      <c r="K143" s="188"/>
      <c r="L143" s="88"/>
      <c r="N143" s="107"/>
      <c r="O143" s="107"/>
      <c r="P143" s="108"/>
      <c r="Q143" s="88"/>
      <c r="R143" s="107"/>
      <c r="S143" s="107"/>
      <c r="T143" s="88"/>
      <c r="U143" s="88"/>
      <c r="V143" s="88"/>
      <c r="W143" s="88"/>
      <c r="X143" s="88"/>
      <c r="Y143" s="109"/>
      <c r="Z143" s="109"/>
    </row>
    <row r="144" spans="1:26" s="67" customFormat="1">
      <c r="A144" s="91"/>
      <c r="D144" s="105"/>
      <c r="E144" s="188"/>
      <c r="F144" s="88"/>
      <c r="G144" s="105"/>
      <c r="I144" s="88"/>
      <c r="J144" s="105"/>
      <c r="K144" s="188"/>
      <c r="L144" s="88"/>
      <c r="N144" s="107"/>
      <c r="O144" s="107"/>
      <c r="P144" s="108"/>
      <c r="Q144" s="88"/>
      <c r="R144" s="107"/>
      <c r="S144" s="107"/>
      <c r="T144" s="88"/>
      <c r="U144" s="88"/>
      <c r="V144" s="88"/>
      <c r="W144" s="88"/>
      <c r="X144" s="88"/>
      <c r="Y144" s="109"/>
      <c r="Z144" s="109"/>
    </row>
    <row r="145" spans="1:26" s="67" customFormat="1">
      <c r="A145" s="91"/>
      <c r="D145" s="105"/>
      <c r="E145" s="188"/>
      <c r="F145" s="88"/>
      <c r="G145" s="105"/>
      <c r="I145" s="88"/>
      <c r="J145" s="105"/>
      <c r="K145" s="188"/>
      <c r="L145" s="88"/>
      <c r="N145" s="107"/>
      <c r="O145" s="107"/>
      <c r="P145" s="108"/>
      <c r="Q145" s="88"/>
      <c r="R145" s="107"/>
      <c r="S145" s="107"/>
      <c r="T145" s="88"/>
      <c r="U145" s="88"/>
      <c r="V145" s="88"/>
      <c r="W145" s="88"/>
      <c r="X145" s="88"/>
      <c r="Y145" s="109"/>
      <c r="Z145" s="109"/>
    </row>
    <row r="146" spans="1:26" s="67" customFormat="1">
      <c r="A146" s="91"/>
      <c r="D146" s="105"/>
      <c r="E146" s="188"/>
      <c r="F146" s="88"/>
      <c r="G146" s="105"/>
      <c r="I146" s="88"/>
      <c r="J146" s="105"/>
      <c r="K146" s="188"/>
      <c r="L146" s="88"/>
      <c r="N146" s="107"/>
      <c r="O146" s="107"/>
      <c r="P146" s="108"/>
      <c r="Q146" s="88"/>
      <c r="R146" s="107"/>
      <c r="S146" s="107"/>
      <c r="T146" s="88"/>
      <c r="U146" s="88"/>
      <c r="V146" s="88"/>
      <c r="W146" s="88"/>
      <c r="X146" s="88"/>
      <c r="Y146" s="109"/>
      <c r="Z146" s="109"/>
    </row>
    <row r="147" spans="1:26" s="67" customFormat="1">
      <c r="A147" s="91"/>
      <c r="D147" s="105"/>
      <c r="E147" s="188"/>
      <c r="F147" s="88"/>
      <c r="G147" s="105"/>
      <c r="I147" s="88"/>
      <c r="J147" s="105"/>
      <c r="K147" s="188"/>
      <c r="L147" s="88"/>
      <c r="N147" s="107"/>
      <c r="O147" s="107"/>
      <c r="P147" s="88"/>
      <c r="Q147" s="88"/>
      <c r="R147" s="107"/>
      <c r="S147" s="107"/>
      <c r="T147" s="88"/>
      <c r="U147" s="88"/>
      <c r="V147" s="88"/>
      <c r="W147" s="88"/>
      <c r="X147" s="88"/>
      <c r="Y147" s="109"/>
      <c r="Z147" s="109"/>
    </row>
    <row r="148" spans="1:26" s="67" customFormat="1">
      <c r="A148" s="69"/>
      <c r="B148" s="69"/>
      <c r="C148" s="69"/>
      <c r="D148" s="196"/>
      <c r="E148" s="196"/>
      <c r="F148" s="196"/>
      <c r="G148" s="196"/>
      <c r="H148" s="196"/>
      <c r="I148" s="196"/>
      <c r="J148" s="196"/>
      <c r="K148" s="196"/>
      <c r="L148" s="196"/>
      <c r="M148" s="180"/>
      <c r="N148" s="115"/>
      <c r="O148" s="107"/>
      <c r="P148" s="88"/>
      <c r="Q148" s="88"/>
      <c r="R148" s="107"/>
      <c r="S148" s="107"/>
      <c r="T148" s="88"/>
      <c r="U148" s="88"/>
      <c r="V148" s="88"/>
      <c r="W148" s="88"/>
      <c r="X148" s="88"/>
      <c r="Y148" s="109"/>
      <c r="Z148" s="109"/>
    </row>
    <row r="149" spans="1:26" s="67" customFormat="1">
      <c r="A149" s="70"/>
      <c r="B149" s="70"/>
      <c r="C149" s="70"/>
      <c r="D149" s="116"/>
      <c r="E149" s="189"/>
      <c r="F149" s="115"/>
      <c r="G149" s="116"/>
      <c r="H149" s="70"/>
      <c r="I149" s="115"/>
      <c r="J149" s="116"/>
      <c r="K149" s="189"/>
      <c r="L149" s="115"/>
      <c r="M149" s="70"/>
      <c r="N149" s="115"/>
      <c r="O149" s="107"/>
      <c r="P149" s="88"/>
      <c r="Q149" s="88"/>
      <c r="R149" s="107"/>
      <c r="S149" s="107"/>
      <c r="T149" s="88"/>
      <c r="U149" s="88"/>
      <c r="V149" s="88"/>
      <c r="W149" s="88"/>
      <c r="X149" s="88"/>
      <c r="Y149" s="109"/>
      <c r="Z149" s="109"/>
    </row>
    <row r="150" spans="1:26" s="67" customFormat="1">
      <c r="A150" s="71"/>
      <c r="B150" s="71"/>
      <c r="C150" s="71"/>
      <c r="D150" s="117"/>
      <c r="E150" s="190"/>
      <c r="F150" s="118"/>
      <c r="G150" s="117"/>
      <c r="H150" s="119"/>
      <c r="I150" s="118"/>
      <c r="J150" s="117"/>
      <c r="K150" s="190"/>
      <c r="L150" s="118"/>
      <c r="M150" s="71"/>
      <c r="N150" s="120"/>
      <c r="O150" s="107"/>
      <c r="P150" s="88"/>
      <c r="Q150" s="88"/>
      <c r="R150" s="107"/>
      <c r="S150" s="107"/>
      <c r="T150" s="88"/>
      <c r="U150" s="88"/>
      <c r="V150" s="88"/>
      <c r="W150" s="88"/>
      <c r="X150" s="88"/>
      <c r="Y150" s="109"/>
      <c r="Z150" s="109"/>
    </row>
    <row r="151" spans="1:26" s="67" customFormat="1">
      <c r="A151" s="71"/>
      <c r="B151" s="71"/>
      <c r="C151" s="71"/>
      <c r="D151" s="117"/>
      <c r="E151" s="190"/>
      <c r="F151" s="118"/>
      <c r="G151" s="117"/>
      <c r="H151" s="119"/>
      <c r="I151" s="118"/>
      <c r="J151" s="117"/>
      <c r="K151" s="190"/>
      <c r="L151" s="118"/>
      <c r="M151" s="71"/>
      <c r="N151" s="120"/>
      <c r="O151" s="107"/>
      <c r="P151" s="88"/>
      <c r="Q151" s="88"/>
      <c r="R151" s="107"/>
      <c r="S151" s="107"/>
      <c r="T151" s="88"/>
      <c r="U151" s="88"/>
      <c r="V151" s="88"/>
      <c r="W151" s="88"/>
      <c r="X151" s="88"/>
      <c r="Y151" s="109"/>
      <c r="Z151" s="109"/>
    </row>
    <row r="152" spans="1:26" s="67" customFormat="1">
      <c r="A152" s="71"/>
      <c r="B152" s="71"/>
      <c r="C152" s="71"/>
      <c r="D152" s="117"/>
      <c r="E152" s="190"/>
      <c r="F152" s="118"/>
      <c r="G152" s="117"/>
      <c r="H152" s="119"/>
      <c r="I152" s="118"/>
      <c r="J152" s="117"/>
      <c r="K152" s="190"/>
      <c r="L152" s="118"/>
      <c r="M152" s="71"/>
      <c r="N152" s="120"/>
      <c r="O152" s="107"/>
      <c r="P152" s="88"/>
      <c r="Q152" s="88"/>
      <c r="R152" s="107"/>
      <c r="S152" s="107"/>
      <c r="T152" s="88"/>
      <c r="U152" s="88"/>
      <c r="V152" s="88"/>
      <c r="W152" s="88"/>
      <c r="X152" s="88"/>
      <c r="Y152" s="109"/>
      <c r="Z152" s="109"/>
    </row>
    <row r="153" spans="1:26" s="67" customFormat="1">
      <c r="A153" s="71"/>
      <c r="B153" s="71"/>
      <c r="C153" s="71"/>
      <c r="D153" s="117"/>
      <c r="E153" s="190"/>
      <c r="F153" s="118"/>
      <c r="G153" s="117"/>
      <c r="H153" s="119"/>
      <c r="I153" s="118"/>
      <c r="J153" s="117"/>
      <c r="K153" s="190"/>
      <c r="L153" s="118"/>
      <c r="M153" s="71"/>
      <c r="N153" s="120"/>
      <c r="O153" s="107"/>
      <c r="P153" s="88"/>
      <c r="Q153" s="88"/>
      <c r="R153" s="107"/>
      <c r="S153" s="107"/>
      <c r="T153" s="88"/>
      <c r="U153" s="88"/>
      <c r="V153" s="88"/>
      <c r="W153" s="88"/>
      <c r="X153" s="88"/>
      <c r="Y153" s="109"/>
      <c r="Z153" s="109"/>
    </row>
    <row r="154" spans="1:26" s="67" customFormat="1">
      <c r="A154" s="71"/>
      <c r="B154" s="71"/>
      <c r="C154" s="71"/>
      <c r="D154" s="117"/>
      <c r="E154" s="190"/>
      <c r="F154" s="118"/>
      <c r="G154" s="117"/>
      <c r="H154" s="119"/>
      <c r="I154" s="118"/>
      <c r="J154" s="117"/>
      <c r="K154" s="190"/>
      <c r="L154" s="118"/>
      <c r="M154" s="71"/>
      <c r="N154" s="120"/>
      <c r="O154" s="107"/>
      <c r="P154" s="88"/>
      <c r="Q154" s="88"/>
      <c r="R154" s="107"/>
      <c r="S154" s="107"/>
      <c r="T154" s="88"/>
      <c r="U154" s="88"/>
      <c r="V154" s="88"/>
      <c r="W154" s="88"/>
      <c r="X154" s="88"/>
      <c r="Y154" s="109"/>
      <c r="Z154" s="109"/>
    </row>
    <row r="155" spans="1:26" s="67" customFormat="1">
      <c r="A155" s="71"/>
      <c r="B155" s="71"/>
      <c r="C155" s="71"/>
      <c r="D155" s="117"/>
      <c r="E155" s="190"/>
      <c r="F155" s="118"/>
      <c r="G155" s="117"/>
      <c r="H155" s="119"/>
      <c r="I155" s="118"/>
      <c r="J155" s="117"/>
      <c r="K155" s="190"/>
      <c r="L155" s="118"/>
      <c r="M155" s="71"/>
      <c r="N155" s="120"/>
      <c r="O155" s="107"/>
      <c r="P155" s="88"/>
      <c r="Q155" s="88"/>
      <c r="R155" s="107"/>
      <c r="S155" s="107"/>
      <c r="T155" s="88"/>
      <c r="U155" s="88"/>
      <c r="V155" s="88"/>
      <c r="W155" s="88"/>
      <c r="X155" s="88"/>
      <c r="Y155" s="109"/>
      <c r="Z155" s="109"/>
    </row>
    <row r="156" spans="1:26" s="67" customFormat="1">
      <c r="A156" s="71"/>
      <c r="B156" s="71"/>
      <c r="C156" s="71"/>
      <c r="D156" s="117"/>
      <c r="E156" s="190"/>
      <c r="F156" s="118"/>
      <c r="G156" s="117"/>
      <c r="H156" s="119"/>
      <c r="I156" s="118"/>
      <c r="J156" s="117"/>
      <c r="K156" s="190"/>
      <c r="L156" s="118"/>
      <c r="M156" s="71"/>
      <c r="N156" s="120"/>
      <c r="O156" s="107"/>
      <c r="P156" s="88"/>
      <c r="Q156" s="88"/>
      <c r="R156" s="107"/>
      <c r="S156" s="107"/>
      <c r="T156" s="88"/>
      <c r="U156" s="88"/>
      <c r="V156" s="88"/>
      <c r="W156" s="88"/>
      <c r="X156" s="88"/>
      <c r="Y156" s="109"/>
      <c r="Z156" s="109"/>
    </row>
    <row r="157" spans="1:26" s="67" customFormat="1">
      <c r="A157" s="71"/>
      <c r="B157" s="71"/>
      <c r="C157" s="71"/>
      <c r="D157" s="117"/>
      <c r="E157" s="190"/>
      <c r="F157" s="118"/>
      <c r="G157" s="117"/>
      <c r="H157" s="119"/>
      <c r="I157" s="118"/>
      <c r="J157" s="117"/>
      <c r="K157" s="190"/>
      <c r="L157" s="118"/>
      <c r="M157" s="71"/>
      <c r="N157" s="120"/>
      <c r="O157" s="107"/>
      <c r="P157" s="88"/>
      <c r="Q157" s="88"/>
      <c r="R157" s="107"/>
      <c r="S157" s="107"/>
      <c r="T157" s="88"/>
      <c r="U157" s="88"/>
      <c r="V157" s="88"/>
      <c r="W157" s="88"/>
      <c r="X157" s="88"/>
      <c r="Y157" s="109"/>
      <c r="Z157" s="109"/>
    </row>
    <row r="158" spans="1:26" s="67" customFormat="1">
      <c r="A158" s="71"/>
      <c r="B158" s="71"/>
      <c r="C158" s="71"/>
      <c r="D158" s="117"/>
      <c r="E158" s="190"/>
      <c r="F158" s="118"/>
      <c r="G158" s="117"/>
      <c r="H158" s="119"/>
      <c r="I158" s="118"/>
      <c r="J158" s="117"/>
      <c r="K158" s="190"/>
      <c r="L158" s="118"/>
      <c r="M158" s="71"/>
      <c r="N158" s="120"/>
      <c r="O158" s="107"/>
      <c r="P158" s="88"/>
      <c r="Q158" s="88"/>
      <c r="R158" s="107"/>
      <c r="S158" s="107"/>
      <c r="T158" s="88"/>
      <c r="U158" s="88"/>
      <c r="V158" s="88"/>
      <c r="W158" s="88"/>
      <c r="X158" s="88"/>
      <c r="Y158" s="109"/>
      <c r="Z158" s="109"/>
    </row>
    <row r="159" spans="1:26" s="67" customFormat="1">
      <c r="A159" s="71"/>
      <c r="B159" s="71"/>
      <c r="C159" s="71"/>
      <c r="D159" s="117"/>
      <c r="E159" s="190"/>
      <c r="F159" s="118"/>
      <c r="G159" s="117"/>
      <c r="H159" s="119"/>
      <c r="I159" s="118"/>
      <c r="J159" s="117"/>
      <c r="K159" s="190"/>
      <c r="L159" s="118"/>
      <c r="M159" s="71"/>
      <c r="N159" s="120"/>
      <c r="O159" s="107"/>
      <c r="P159" s="88"/>
      <c r="Q159" s="88"/>
      <c r="R159" s="107"/>
      <c r="S159" s="107"/>
      <c r="T159" s="88"/>
      <c r="U159" s="88"/>
      <c r="V159" s="88"/>
      <c r="W159" s="88"/>
      <c r="X159" s="88"/>
      <c r="Y159" s="109"/>
      <c r="Z159" s="109"/>
    </row>
    <row r="160" spans="1:26" s="67" customFormat="1">
      <c r="A160" s="71"/>
      <c r="B160" s="71"/>
      <c r="C160" s="71"/>
      <c r="D160" s="117"/>
      <c r="E160" s="190"/>
      <c r="F160" s="118"/>
      <c r="G160" s="117"/>
      <c r="H160" s="119"/>
      <c r="I160" s="118"/>
      <c r="J160" s="117"/>
      <c r="K160" s="190"/>
      <c r="L160" s="118"/>
      <c r="M160" s="71"/>
      <c r="N160" s="120"/>
      <c r="O160" s="107"/>
      <c r="P160" s="88"/>
      <c r="Q160" s="88"/>
      <c r="R160" s="107"/>
      <c r="S160" s="107"/>
      <c r="T160" s="88"/>
      <c r="U160" s="88"/>
      <c r="V160" s="88"/>
      <c r="W160" s="88"/>
      <c r="X160" s="88"/>
      <c r="Y160" s="109"/>
      <c r="Z160" s="109"/>
    </row>
    <row r="161" spans="1:26" s="67" customFormat="1">
      <c r="A161" s="71"/>
      <c r="B161" s="71"/>
      <c r="C161" s="71"/>
      <c r="D161" s="117"/>
      <c r="E161" s="190"/>
      <c r="F161" s="118"/>
      <c r="G161" s="117"/>
      <c r="H161" s="119"/>
      <c r="I161" s="118"/>
      <c r="J161" s="117"/>
      <c r="K161" s="190"/>
      <c r="L161" s="118"/>
      <c r="M161" s="71"/>
      <c r="N161" s="120"/>
      <c r="O161" s="107"/>
      <c r="P161" s="88"/>
      <c r="Q161" s="88"/>
      <c r="R161" s="107"/>
      <c r="S161" s="107"/>
      <c r="T161" s="88"/>
      <c r="U161" s="88"/>
      <c r="V161" s="88"/>
      <c r="W161" s="88"/>
      <c r="X161" s="88"/>
      <c r="Y161" s="109"/>
      <c r="Z161" s="109"/>
    </row>
    <row r="162" spans="1:26" s="67" customFormat="1">
      <c r="A162" s="71"/>
      <c r="B162" s="71"/>
      <c r="C162" s="71"/>
      <c r="D162" s="117"/>
      <c r="E162" s="190"/>
      <c r="F162" s="118"/>
      <c r="G162" s="117"/>
      <c r="H162" s="119"/>
      <c r="I162" s="118"/>
      <c r="J162" s="117"/>
      <c r="K162" s="190"/>
      <c r="L162" s="118"/>
      <c r="M162" s="71"/>
      <c r="N162" s="120"/>
      <c r="O162" s="107"/>
      <c r="P162" s="88"/>
      <c r="Q162" s="88"/>
      <c r="R162" s="107"/>
      <c r="S162" s="107"/>
      <c r="T162" s="88"/>
      <c r="U162" s="88"/>
      <c r="V162" s="88"/>
      <c r="W162" s="88"/>
      <c r="X162" s="88"/>
      <c r="Y162" s="109"/>
      <c r="Z162" s="109"/>
    </row>
    <row r="163" spans="1:26" s="67" customFormat="1">
      <c r="A163" s="71"/>
      <c r="B163" s="71"/>
      <c r="C163" s="71"/>
      <c r="D163" s="117"/>
      <c r="E163" s="190"/>
      <c r="F163" s="118"/>
      <c r="G163" s="117"/>
      <c r="H163" s="119"/>
      <c r="I163" s="118"/>
      <c r="J163" s="117"/>
      <c r="K163" s="190"/>
      <c r="L163" s="118"/>
      <c r="M163" s="71"/>
      <c r="N163" s="120"/>
      <c r="O163" s="107"/>
      <c r="P163" s="88"/>
      <c r="Q163" s="88"/>
      <c r="R163" s="107"/>
      <c r="S163" s="107"/>
      <c r="T163" s="88"/>
      <c r="U163" s="88"/>
      <c r="V163" s="88"/>
      <c r="W163" s="88"/>
      <c r="X163" s="88"/>
      <c r="Y163" s="109"/>
      <c r="Z163" s="109"/>
    </row>
    <row r="164" spans="1:26" s="67" customFormat="1">
      <c r="A164" s="71"/>
      <c r="B164" s="71"/>
      <c r="C164" s="71"/>
      <c r="D164" s="117"/>
      <c r="E164" s="190"/>
      <c r="F164" s="118"/>
      <c r="G164" s="117"/>
      <c r="H164" s="119"/>
      <c r="I164" s="118"/>
      <c r="J164" s="117"/>
      <c r="K164" s="190"/>
      <c r="L164" s="118"/>
      <c r="M164" s="71"/>
      <c r="N164" s="120"/>
      <c r="O164" s="107"/>
      <c r="P164" s="88"/>
      <c r="Q164" s="88"/>
      <c r="R164" s="107"/>
      <c r="S164" s="107"/>
      <c r="T164" s="88"/>
      <c r="U164" s="88"/>
      <c r="V164" s="88"/>
      <c r="W164" s="88"/>
      <c r="X164" s="88"/>
      <c r="Y164" s="109"/>
      <c r="Z164" s="109"/>
    </row>
    <row r="165" spans="1:26" s="67" customFormat="1">
      <c r="A165" s="71"/>
      <c r="B165" s="71"/>
      <c r="C165" s="71"/>
      <c r="D165" s="117"/>
      <c r="E165" s="190"/>
      <c r="F165" s="118"/>
      <c r="G165" s="117"/>
      <c r="H165" s="119"/>
      <c r="I165" s="118"/>
      <c r="J165" s="117"/>
      <c r="K165" s="190"/>
      <c r="L165" s="118"/>
      <c r="M165" s="71"/>
      <c r="N165" s="120"/>
      <c r="O165" s="107"/>
      <c r="P165" s="88"/>
      <c r="Q165" s="88"/>
      <c r="R165" s="107"/>
      <c r="S165" s="107"/>
      <c r="T165" s="88"/>
      <c r="U165" s="88"/>
      <c r="V165" s="88"/>
      <c r="W165" s="88"/>
      <c r="X165" s="88"/>
      <c r="Y165" s="109"/>
      <c r="Z165" s="109"/>
    </row>
    <row r="166" spans="1:26" s="67" customFormat="1">
      <c r="A166" s="71"/>
      <c r="B166" s="71"/>
      <c r="C166" s="71"/>
      <c r="D166" s="117"/>
      <c r="E166" s="190"/>
      <c r="F166" s="118"/>
      <c r="G166" s="117"/>
      <c r="H166" s="119"/>
      <c r="I166" s="118"/>
      <c r="J166" s="117"/>
      <c r="K166" s="190"/>
      <c r="L166" s="118"/>
      <c r="M166" s="71"/>
      <c r="N166" s="120"/>
      <c r="O166" s="107"/>
      <c r="P166" s="88"/>
      <c r="Q166" s="88"/>
      <c r="R166" s="107"/>
      <c r="S166" s="107"/>
      <c r="T166" s="88"/>
      <c r="U166" s="88"/>
      <c r="V166" s="88"/>
      <c r="W166" s="88"/>
      <c r="X166" s="88"/>
      <c r="Y166" s="109"/>
      <c r="Z166" s="109"/>
    </row>
    <row r="167" spans="1:26" s="67" customFormat="1">
      <c r="A167" s="71"/>
      <c r="B167" s="71"/>
      <c r="C167" s="71"/>
      <c r="D167" s="117"/>
      <c r="E167" s="190"/>
      <c r="F167" s="118"/>
      <c r="G167" s="117"/>
      <c r="H167" s="119"/>
      <c r="I167" s="118"/>
      <c r="J167" s="117"/>
      <c r="K167" s="190"/>
      <c r="L167" s="118"/>
      <c r="M167" s="71"/>
      <c r="N167" s="120"/>
      <c r="O167" s="107"/>
      <c r="P167" s="88"/>
      <c r="Q167" s="88"/>
      <c r="R167" s="107"/>
      <c r="S167" s="107"/>
      <c r="T167" s="88"/>
      <c r="U167" s="88"/>
      <c r="V167" s="88"/>
      <c r="W167" s="88"/>
      <c r="X167" s="88"/>
      <c r="Y167" s="109"/>
      <c r="Z167" s="109"/>
    </row>
    <row r="168" spans="1:26" s="67" customFormat="1">
      <c r="A168" s="71"/>
      <c r="B168" s="71"/>
      <c r="C168" s="71"/>
      <c r="D168" s="117"/>
      <c r="E168" s="190"/>
      <c r="F168" s="118"/>
      <c r="G168" s="117"/>
      <c r="H168" s="119"/>
      <c r="I168" s="118"/>
      <c r="J168" s="117"/>
      <c r="K168" s="190"/>
      <c r="L168" s="118"/>
      <c r="M168" s="71"/>
      <c r="N168" s="120"/>
      <c r="O168" s="107"/>
      <c r="P168" s="88"/>
      <c r="Q168" s="88"/>
      <c r="R168" s="107"/>
      <c r="S168" s="107"/>
      <c r="T168" s="88"/>
      <c r="U168" s="88"/>
      <c r="V168" s="88"/>
      <c r="W168" s="88"/>
      <c r="X168" s="88"/>
      <c r="Y168" s="109"/>
      <c r="Z168" s="109"/>
    </row>
    <row r="169" spans="1:26" s="67" customFormat="1">
      <c r="A169" s="71"/>
      <c r="B169" s="71"/>
      <c r="C169" s="71"/>
      <c r="D169" s="117"/>
      <c r="E169" s="190"/>
      <c r="F169" s="118"/>
      <c r="G169" s="117"/>
      <c r="H169" s="119"/>
      <c r="I169" s="118"/>
      <c r="J169" s="117"/>
      <c r="K169" s="190"/>
      <c r="L169" s="118"/>
      <c r="M169" s="71"/>
      <c r="N169" s="120"/>
      <c r="O169" s="107"/>
      <c r="P169" s="88"/>
      <c r="Q169" s="88"/>
      <c r="R169" s="107"/>
      <c r="S169" s="107"/>
      <c r="T169" s="88"/>
      <c r="U169" s="88"/>
      <c r="V169" s="88"/>
      <c r="W169" s="88"/>
      <c r="X169" s="88"/>
      <c r="Y169" s="109"/>
      <c r="Z169" s="109"/>
    </row>
    <row r="170" spans="1:26" s="67" customFormat="1">
      <c r="A170" s="71"/>
      <c r="B170" s="71"/>
      <c r="C170" s="71"/>
      <c r="D170" s="117"/>
      <c r="E170" s="190"/>
      <c r="F170" s="118"/>
      <c r="G170" s="117"/>
      <c r="H170" s="119"/>
      <c r="I170" s="118"/>
      <c r="J170" s="117"/>
      <c r="K170" s="190"/>
      <c r="L170" s="118"/>
      <c r="M170" s="71"/>
      <c r="N170" s="120"/>
      <c r="O170" s="107"/>
      <c r="P170" s="88"/>
      <c r="Q170" s="88"/>
      <c r="R170" s="107"/>
      <c r="S170" s="107"/>
      <c r="T170" s="88"/>
      <c r="U170" s="88"/>
      <c r="V170" s="88"/>
      <c r="W170" s="88"/>
      <c r="X170" s="88"/>
      <c r="Y170" s="109"/>
      <c r="Z170" s="109"/>
    </row>
    <row r="171" spans="1:26" s="67" customFormat="1">
      <c r="A171" s="71"/>
      <c r="B171" s="71"/>
      <c r="C171" s="71"/>
      <c r="D171" s="117"/>
      <c r="E171" s="190"/>
      <c r="F171" s="118"/>
      <c r="G171" s="117"/>
      <c r="H171" s="119"/>
      <c r="I171" s="118"/>
      <c r="J171" s="117"/>
      <c r="K171" s="190"/>
      <c r="L171" s="118"/>
      <c r="M171" s="71"/>
      <c r="N171" s="120"/>
      <c r="O171" s="107"/>
      <c r="P171" s="88"/>
      <c r="Q171" s="88"/>
      <c r="R171" s="107"/>
      <c r="S171" s="107"/>
      <c r="T171" s="88"/>
      <c r="U171" s="88"/>
      <c r="V171" s="88"/>
      <c r="W171" s="88"/>
      <c r="X171" s="88"/>
      <c r="Y171" s="109"/>
      <c r="Z171" s="109"/>
    </row>
    <row r="172" spans="1:26" s="67" customFormat="1">
      <c r="A172" s="71"/>
      <c r="B172" s="71"/>
      <c r="C172" s="71"/>
      <c r="D172" s="117"/>
      <c r="E172" s="190"/>
      <c r="F172" s="118"/>
      <c r="G172" s="117"/>
      <c r="H172" s="119"/>
      <c r="I172" s="118"/>
      <c r="J172" s="117"/>
      <c r="K172" s="190"/>
      <c r="L172" s="118"/>
      <c r="M172" s="71"/>
      <c r="N172" s="120"/>
      <c r="O172" s="107"/>
      <c r="P172" s="88"/>
      <c r="Q172" s="88"/>
      <c r="R172" s="107"/>
      <c r="S172" s="107"/>
      <c r="T172" s="88"/>
      <c r="U172" s="88"/>
      <c r="V172" s="88"/>
      <c r="W172" s="88"/>
      <c r="X172" s="88"/>
      <c r="Y172" s="109"/>
      <c r="Z172" s="109"/>
    </row>
    <row r="173" spans="1:26" s="67" customFormat="1">
      <c r="A173" s="71"/>
      <c r="B173" s="71"/>
      <c r="C173" s="71"/>
      <c r="D173" s="117"/>
      <c r="E173" s="190"/>
      <c r="F173" s="118"/>
      <c r="G173" s="117"/>
      <c r="H173" s="119"/>
      <c r="I173" s="118"/>
      <c r="J173" s="117"/>
      <c r="K173" s="190"/>
      <c r="L173" s="118"/>
      <c r="M173" s="71"/>
      <c r="N173" s="120"/>
      <c r="O173" s="107"/>
      <c r="P173" s="88"/>
      <c r="Q173" s="88"/>
      <c r="R173" s="107"/>
      <c r="S173" s="107"/>
      <c r="T173" s="88"/>
      <c r="U173" s="88"/>
      <c r="V173" s="88"/>
      <c r="W173" s="88"/>
      <c r="X173" s="88"/>
      <c r="Y173" s="109"/>
      <c r="Z173" s="109"/>
    </row>
    <row r="174" spans="1:26" s="67" customFormat="1">
      <c r="A174" s="71"/>
      <c r="B174" s="71"/>
      <c r="C174" s="71"/>
      <c r="D174" s="117"/>
      <c r="E174" s="190"/>
      <c r="F174" s="118"/>
      <c r="G174" s="117"/>
      <c r="H174" s="119"/>
      <c r="I174" s="118"/>
      <c r="J174" s="117"/>
      <c r="K174" s="190"/>
      <c r="L174" s="118"/>
      <c r="M174" s="71"/>
      <c r="N174" s="120"/>
      <c r="O174" s="107"/>
      <c r="P174" s="88"/>
      <c r="Q174" s="88"/>
      <c r="R174" s="107"/>
      <c r="S174" s="107"/>
      <c r="T174" s="88"/>
      <c r="U174" s="88"/>
      <c r="V174" s="88"/>
      <c r="W174" s="88"/>
      <c r="X174" s="88"/>
      <c r="Y174" s="109"/>
      <c r="Z174" s="109"/>
    </row>
    <row r="175" spans="1:26" s="67" customFormat="1">
      <c r="A175" s="71"/>
      <c r="B175" s="71"/>
      <c r="C175" s="71"/>
      <c r="D175" s="117"/>
      <c r="E175" s="190"/>
      <c r="F175" s="118"/>
      <c r="G175" s="117"/>
      <c r="H175" s="119"/>
      <c r="I175" s="118"/>
      <c r="J175" s="117"/>
      <c r="K175" s="190"/>
      <c r="L175" s="118"/>
      <c r="M175" s="71"/>
      <c r="N175" s="120"/>
      <c r="O175" s="107"/>
      <c r="P175" s="88"/>
      <c r="Q175" s="88"/>
      <c r="R175" s="107"/>
      <c r="S175" s="107"/>
      <c r="T175" s="88"/>
      <c r="U175" s="88"/>
      <c r="V175" s="88"/>
      <c r="W175" s="88"/>
      <c r="X175" s="88"/>
      <c r="Y175" s="109"/>
      <c r="Z175" s="109"/>
    </row>
    <row r="176" spans="1:26" s="67" customFormat="1">
      <c r="A176" s="71"/>
      <c r="B176" s="71"/>
      <c r="C176" s="71"/>
      <c r="D176" s="117"/>
      <c r="E176" s="190"/>
      <c r="F176" s="118"/>
      <c r="G176" s="117"/>
      <c r="H176" s="119"/>
      <c r="I176" s="118"/>
      <c r="J176" s="117"/>
      <c r="K176" s="190"/>
      <c r="L176" s="118"/>
      <c r="M176" s="71"/>
      <c r="N176" s="120"/>
      <c r="O176" s="107"/>
      <c r="P176" s="88"/>
      <c r="Q176" s="88"/>
      <c r="R176" s="107"/>
      <c r="S176" s="107"/>
      <c r="T176" s="88"/>
      <c r="U176" s="88"/>
      <c r="V176" s="88"/>
      <c r="W176" s="88"/>
      <c r="X176" s="88"/>
      <c r="Y176" s="109"/>
      <c r="Z176" s="109"/>
    </row>
    <row r="177" spans="1:26" s="67" customFormat="1">
      <c r="A177" s="71"/>
      <c r="B177" s="71"/>
      <c r="C177" s="71"/>
      <c r="D177" s="117"/>
      <c r="E177" s="190"/>
      <c r="F177" s="118"/>
      <c r="G177" s="117"/>
      <c r="H177" s="119"/>
      <c r="I177" s="118"/>
      <c r="J177" s="117"/>
      <c r="K177" s="190"/>
      <c r="L177" s="118"/>
      <c r="M177" s="71"/>
      <c r="N177" s="120"/>
      <c r="O177" s="107"/>
      <c r="P177" s="88"/>
      <c r="Q177" s="88"/>
      <c r="R177" s="107"/>
      <c r="S177" s="107"/>
      <c r="T177" s="88"/>
      <c r="U177" s="88"/>
      <c r="V177" s="88"/>
      <c r="W177" s="88"/>
      <c r="X177" s="88"/>
      <c r="Y177" s="109"/>
      <c r="Z177" s="109"/>
    </row>
    <row r="178" spans="1:26" s="67" customFormat="1">
      <c r="A178" s="71"/>
      <c r="B178" s="71"/>
      <c r="C178" s="71"/>
      <c r="D178" s="117"/>
      <c r="E178" s="190"/>
      <c r="F178" s="118"/>
      <c r="G178" s="117"/>
      <c r="H178" s="119"/>
      <c r="I178" s="118"/>
      <c r="J178" s="117"/>
      <c r="K178" s="190"/>
      <c r="L178" s="118"/>
      <c r="M178" s="71"/>
      <c r="N178" s="120"/>
      <c r="O178" s="107"/>
      <c r="P178" s="88"/>
      <c r="Q178" s="88"/>
      <c r="R178" s="107"/>
      <c r="S178" s="107"/>
      <c r="T178" s="88"/>
      <c r="U178" s="88"/>
      <c r="V178" s="88"/>
      <c r="W178" s="88"/>
      <c r="X178" s="88"/>
      <c r="Y178" s="109"/>
      <c r="Z178" s="109"/>
    </row>
    <row r="179" spans="1:26" s="67" customFormat="1">
      <c r="A179" s="71"/>
      <c r="B179" s="71"/>
      <c r="C179" s="71"/>
      <c r="D179" s="117"/>
      <c r="E179" s="190"/>
      <c r="F179" s="118"/>
      <c r="G179" s="117"/>
      <c r="H179" s="119"/>
      <c r="I179" s="118"/>
      <c r="J179" s="117"/>
      <c r="K179" s="190"/>
      <c r="L179" s="118"/>
      <c r="M179" s="71"/>
      <c r="N179" s="120"/>
      <c r="O179" s="107"/>
      <c r="P179" s="88"/>
      <c r="Q179" s="88"/>
      <c r="R179" s="107"/>
      <c r="S179" s="107"/>
      <c r="T179" s="88"/>
      <c r="U179" s="88"/>
      <c r="V179" s="88"/>
      <c r="W179" s="88"/>
      <c r="X179" s="88"/>
      <c r="Y179" s="109"/>
      <c r="Z179" s="109"/>
    </row>
    <row r="180" spans="1:26" s="67" customFormat="1">
      <c r="A180" s="71"/>
      <c r="B180" s="71"/>
      <c r="C180" s="71"/>
      <c r="D180" s="117"/>
      <c r="E180" s="190"/>
      <c r="F180" s="118"/>
      <c r="G180" s="117"/>
      <c r="H180" s="119"/>
      <c r="I180" s="118"/>
      <c r="J180" s="117"/>
      <c r="K180" s="190"/>
      <c r="L180" s="118"/>
      <c r="M180" s="71"/>
      <c r="N180" s="120"/>
      <c r="O180" s="107"/>
      <c r="P180" s="88"/>
      <c r="Q180" s="88"/>
      <c r="R180" s="107"/>
      <c r="S180" s="107"/>
      <c r="T180" s="88"/>
      <c r="U180" s="88"/>
      <c r="V180" s="88"/>
      <c r="W180" s="88"/>
      <c r="X180" s="88"/>
      <c r="Y180" s="109"/>
      <c r="Z180" s="109"/>
    </row>
    <row r="181" spans="1:26" s="67" customFormat="1">
      <c r="A181" s="71"/>
      <c r="B181" s="71"/>
      <c r="C181" s="71"/>
      <c r="D181" s="117"/>
      <c r="E181" s="190"/>
      <c r="F181" s="118"/>
      <c r="G181" s="117"/>
      <c r="H181" s="119"/>
      <c r="I181" s="118"/>
      <c r="J181" s="117"/>
      <c r="K181" s="190"/>
      <c r="L181" s="118"/>
      <c r="M181" s="71"/>
      <c r="N181" s="120"/>
      <c r="O181" s="107"/>
      <c r="P181" s="88"/>
      <c r="Q181" s="88"/>
      <c r="R181" s="107"/>
      <c r="S181" s="107"/>
      <c r="T181" s="88"/>
      <c r="U181" s="88"/>
      <c r="V181" s="88"/>
      <c r="W181" s="88"/>
      <c r="X181" s="88"/>
      <c r="Y181" s="109"/>
      <c r="Z181" s="109"/>
    </row>
    <row r="182" spans="1:26" s="67" customFormat="1">
      <c r="A182" s="71"/>
      <c r="B182" s="71"/>
      <c r="C182" s="71"/>
      <c r="D182" s="117"/>
      <c r="E182" s="190"/>
      <c r="F182" s="118"/>
      <c r="G182" s="117"/>
      <c r="H182" s="119"/>
      <c r="I182" s="118"/>
      <c r="J182" s="117"/>
      <c r="K182" s="190"/>
      <c r="L182" s="118"/>
      <c r="M182" s="71"/>
      <c r="N182" s="120"/>
      <c r="O182" s="107"/>
      <c r="P182" s="88"/>
      <c r="Q182" s="88"/>
      <c r="R182" s="107"/>
      <c r="S182" s="107"/>
      <c r="T182" s="88"/>
      <c r="U182" s="88"/>
      <c r="V182" s="88"/>
      <c r="W182" s="88"/>
      <c r="X182" s="88"/>
      <c r="Y182" s="109"/>
      <c r="Z182" s="109"/>
    </row>
    <row r="183" spans="1:26" s="67" customFormat="1">
      <c r="A183" s="71"/>
      <c r="B183" s="71"/>
      <c r="C183" s="71"/>
      <c r="D183" s="117"/>
      <c r="E183" s="190"/>
      <c r="F183" s="118"/>
      <c r="G183" s="117"/>
      <c r="H183" s="119"/>
      <c r="I183" s="118"/>
      <c r="J183" s="117"/>
      <c r="K183" s="190"/>
      <c r="L183" s="118"/>
      <c r="M183" s="71"/>
      <c r="N183" s="120"/>
      <c r="O183" s="107"/>
      <c r="P183" s="88"/>
      <c r="Q183" s="88"/>
      <c r="R183" s="107"/>
      <c r="S183" s="107"/>
      <c r="T183" s="88"/>
      <c r="U183" s="88"/>
      <c r="V183" s="88"/>
      <c r="W183" s="88"/>
      <c r="X183" s="88"/>
      <c r="Y183" s="109"/>
      <c r="Z183" s="109"/>
    </row>
    <row r="184" spans="1:26" s="67" customFormat="1">
      <c r="A184" s="71"/>
      <c r="B184" s="71"/>
      <c r="C184" s="71"/>
      <c r="D184" s="117"/>
      <c r="E184" s="190"/>
      <c r="F184" s="118"/>
      <c r="G184" s="117"/>
      <c r="H184" s="119"/>
      <c r="I184" s="118"/>
      <c r="J184" s="117"/>
      <c r="K184" s="190"/>
      <c r="L184" s="118"/>
      <c r="M184" s="71"/>
      <c r="N184" s="120"/>
      <c r="O184" s="107"/>
      <c r="P184" s="88"/>
      <c r="Q184" s="88"/>
      <c r="R184" s="107"/>
      <c r="S184" s="107"/>
      <c r="T184" s="88"/>
      <c r="U184" s="88"/>
      <c r="V184" s="88"/>
      <c r="W184" s="88"/>
      <c r="X184" s="88"/>
      <c r="Y184" s="109"/>
      <c r="Z184" s="109"/>
    </row>
    <row r="185" spans="1:26" s="67" customFormat="1">
      <c r="A185" s="71"/>
      <c r="B185" s="71"/>
      <c r="C185" s="71"/>
      <c r="D185" s="117"/>
      <c r="E185" s="190"/>
      <c r="F185" s="118"/>
      <c r="G185" s="117"/>
      <c r="H185" s="119"/>
      <c r="I185" s="118"/>
      <c r="J185" s="117"/>
      <c r="K185" s="190"/>
      <c r="L185" s="118"/>
      <c r="M185" s="71"/>
      <c r="N185" s="120"/>
      <c r="O185" s="107"/>
      <c r="P185" s="88"/>
      <c r="Q185" s="88"/>
      <c r="R185" s="107"/>
      <c r="S185" s="107"/>
      <c r="T185" s="88"/>
      <c r="U185" s="88"/>
      <c r="V185" s="88"/>
      <c r="W185" s="88"/>
      <c r="X185" s="88"/>
      <c r="Y185" s="109"/>
      <c r="Z185" s="109"/>
    </row>
    <row r="186" spans="1:26" s="67" customFormat="1">
      <c r="A186" s="71"/>
      <c r="B186" s="71"/>
      <c r="C186" s="71"/>
      <c r="D186" s="117"/>
      <c r="E186" s="190"/>
      <c r="F186" s="118"/>
      <c r="G186" s="117"/>
      <c r="H186" s="119"/>
      <c r="I186" s="118"/>
      <c r="J186" s="117"/>
      <c r="K186" s="190"/>
      <c r="L186" s="118"/>
      <c r="M186" s="71"/>
      <c r="N186" s="120"/>
      <c r="O186" s="107"/>
      <c r="P186" s="88"/>
      <c r="Q186" s="88"/>
      <c r="R186" s="107"/>
      <c r="S186" s="107"/>
      <c r="T186" s="88"/>
      <c r="U186" s="88"/>
      <c r="V186" s="88"/>
      <c r="W186" s="88"/>
      <c r="X186" s="88"/>
      <c r="Y186" s="109"/>
      <c r="Z186" s="109"/>
    </row>
    <row r="187" spans="1:26" s="67" customFormat="1">
      <c r="A187" s="71"/>
      <c r="B187" s="71"/>
      <c r="C187" s="71"/>
      <c r="D187" s="117"/>
      <c r="E187" s="190"/>
      <c r="F187" s="118"/>
      <c r="G187" s="117"/>
      <c r="H187" s="119"/>
      <c r="I187" s="118"/>
      <c r="J187" s="117"/>
      <c r="K187" s="190"/>
      <c r="L187" s="118"/>
      <c r="M187" s="71"/>
      <c r="N187" s="120"/>
      <c r="O187" s="107"/>
      <c r="P187" s="88"/>
      <c r="Q187" s="88"/>
      <c r="R187" s="107"/>
      <c r="S187" s="107"/>
      <c r="T187" s="88"/>
      <c r="U187" s="88"/>
      <c r="V187" s="88"/>
      <c r="W187" s="88"/>
      <c r="X187" s="88"/>
      <c r="Y187" s="109"/>
      <c r="Z187" s="109"/>
    </row>
    <row r="188" spans="1:26" s="67" customFormat="1">
      <c r="A188" s="71"/>
      <c r="B188" s="71"/>
      <c r="C188" s="71"/>
      <c r="D188" s="117"/>
      <c r="E188" s="190"/>
      <c r="F188" s="118"/>
      <c r="G188" s="117"/>
      <c r="H188" s="119"/>
      <c r="I188" s="118"/>
      <c r="J188" s="117"/>
      <c r="K188" s="190"/>
      <c r="L188" s="118"/>
      <c r="M188" s="71"/>
      <c r="N188" s="120"/>
      <c r="O188" s="107"/>
      <c r="P188" s="88"/>
      <c r="Q188" s="88"/>
      <c r="R188" s="107"/>
      <c r="S188" s="107"/>
      <c r="T188" s="88"/>
      <c r="U188" s="88"/>
      <c r="V188" s="88"/>
      <c r="W188" s="88"/>
      <c r="X188" s="88"/>
      <c r="Y188" s="109"/>
      <c r="Z188" s="109"/>
    </row>
    <row r="189" spans="1:26" s="67" customFormat="1">
      <c r="A189" s="71"/>
      <c r="B189" s="71"/>
      <c r="C189" s="71"/>
      <c r="D189" s="117"/>
      <c r="E189" s="190"/>
      <c r="F189" s="118"/>
      <c r="G189" s="117"/>
      <c r="H189" s="119"/>
      <c r="I189" s="118"/>
      <c r="J189" s="117"/>
      <c r="K189" s="190"/>
      <c r="L189" s="118"/>
      <c r="M189" s="71"/>
      <c r="N189" s="120"/>
      <c r="O189" s="107"/>
      <c r="P189" s="88"/>
      <c r="Q189" s="88"/>
      <c r="R189" s="107"/>
      <c r="S189" s="107"/>
      <c r="T189" s="88"/>
      <c r="U189" s="88"/>
      <c r="V189" s="88"/>
      <c r="W189" s="88"/>
      <c r="X189" s="88"/>
      <c r="Y189" s="109"/>
      <c r="Z189" s="109"/>
    </row>
    <row r="190" spans="1:26" s="67" customFormat="1">
      <c r="A190" s="71"/>
      <c r="B190" s="69"/>
      <c r="C190" s="71"/>
      <c r="D190" s="121"/>
      <c r="E190" s="191"/>
      <c r="F190" s="122"/>
      <c r="G190" s="121"/>
      <c r="H190" s="123"/>
      <c r="I190" s="122"/>
      <c r="J190" s="121"/>
      <c r="K190" s="191"/>
      <c r="L190" s="122"/>
      <c r="M190" s="69"/>
      <c r="N190" s="120"/>
      <c r="O190" s="107"/>
      <c r="P190" s="88"/>
      <c r="Q190" s="88"/>
      <c r="R190" s="107"/>
      <c r="S190" s="107"/>
      <c r="T190" s="88"/>
      <c r="U190" s="88"/>
      <c r="V190" s="88"/>
      <c r="W190" s="88"/>
      <c r="X190" s="88"/>
      <c r="Y190" s="109"/>
      <c r="Z190" s="109"/>
    </row>
    <row r="191" spans="1:26" s="67" customFormat="1">
      <c r="A191" s="71"/>
      <c r="B191" s="71"/>
      <c r="C191" s="71"/>
      <c r="D191" s="117"/>
      <c r="E191" s="190"/>
      <c r="F191" s="118"/>
      <c r="G191" s="117"/>
      <c r="H191" s="119"/>
      <c r="I191" s="118"/>
      <c r="J191" s="117"/>
      <c r="K191" s="190"/>
      <c r="L191" s="118"/>
      <c r="M191" s="71"/>
      <c r="N191" s="120"/>
      <c r="O191" s="107"/>
      <c r="P191" s="88"/>
      <c r="Q191" s="88"/>
      <c r="R191" s="107"/>
      <c r="S191" s="107"/>
      <c r="T191" s="88"/>
      <c r="U191" s="88"/>
      <c r="V191" s="88"/>
      <c r="W191" s="88"/>
      <c r="X191" s="88"/>
      <c r="Y191" s="109"/>
      <c r="Z191" s="109"/>
    </row>
    <row r="192" spans="1:26" s="67" customFormat="1">
      <c r="A192" s="71"/>
      <c r="B192" s="71"/>
      <c r="C192" s="71"/>
      <c r="D192" s="117"/>
      <c r="E192" s="190"/>
      <c r="F192" s="118"/>
      <c r="G192" s="117"/>
      <c r="H192" s="119"/>
      <c r="I192" s="118"/>
      <c r="J192" s="117"/>
      <c r="K192" s="190"/>
      <c r="L192" s="118"/>
      <c r="M192" s="71"/>
      <c r="N192" s="120"/>
      <c r="O192" s="107"/>
      <c r="P192" s="88"/>
      <c r="Q192" s="88"/>
      <c r="R192" s="107"/>
      <c r="S192" s="107"/>
      <c r="T192" s="88"/>
      <c r="U192" s="88"/>
      <c r="V192" s="88"/>
      <c r="W192" s="88"/>
      <c r="X192" s="88"/>
      <c r="Y192" s="109"/>
      <c r="Z192" s="109"/>
    </row>
    <row r="193" spans="1:26" s="67" customFormat="1">
      <c r="A193" s="71"/>
      <c r="B193" s="71"/>
      <c r="C193" s="71"/>
      <c r="D193" s="117"/>
      <c r="E193" s="190"/>
      <c r="F193" s="118"/>
      <c r="G193" s="117"/>
      <c r="H193" s="119"/>
      <c r="I193" s="118"/>
      <c r="J193" s="117"/>
      <c r="K193" s="190"/>
      <c r="L193" s="118"/>
      <c r="M193" s="71"/>
      <c r="N193" s="120"/>
      <c r="O193" s="107"/>
      <c r="P193" s="88"/>
      <c r="Q193" s="88"/>
      <c r="R193" s="107"/>
      <c r="S193" s="107"/>
      <c r="T193" s="88"/>
      <c r="U193" s="88"/>
      <c r="V193" s="88"/>
      <c r="W193" s="88"/>
      <c r="X193" s="88"/>
      <c r="Y193" s="109"/>
      <c r="Z193" s="109"/>
    </row>
    <row r="194" spans="1:26" s="67" customFormat="1">
      <c r="A194" s="71"/>
      <c r="B194" s="71"/>
      <c r="C194" s="71"/>
      <c r="D194" s="117"/>
      <c r="E194" s="190"/>
      <c r="F194" s="118"/>
      <c r="G194" s="117"/>
      <c r="H194" s="119"/>
      <c r="I194" s="118"/>
      <c r="J194" s="117"/>
      <c r="K194" s="190"/>
      <c r="L194" s="118"/>
      <c r="M194" s="71"/>
      <c r="N194" s="120"/>
      <c r="O194" s="107"/>
      <c r="P194" s="88"/>
      <c r="Q194" s="88"/>
      <c r="R194" s="107"/>
      <c r="S194" s="107"/>
      <c r="T194" s="88"/>
      <c r="U194" s="88"/>
      <c r="V194" s="88"/>
      <c r="W194" s="88"/>
      <c r="X194" s="88"/>
      <c r="Y194" s="109"/>
      <c r="Z194" s="109"/>
    </row>
    <row r="195" spans="1:26" s="67" customFormat="1">
      <c r="A195" s="71"/>
      <c r="B195" s="71"/>
      <c r="C195" s="71"/>
      <c r="D195" s="117"/>
      <c r="E195" s="190"/>
      <c r="F195" s="118"/>
      <c r="G195" s="117"/>
      <c r="H195" s="119"/>
      <c r="I195" s="118"/>
      <c r="J195" s="117"/>
      <c r="K195" s="190"/>
      <c r="L195" s="118"/>
      <c r="M195" s="71"/>
      <c r="N195" s="120"/>
      <c r="O195" s="107"/>
      <c r="P195" s="88"/>
      <c r="Q195" s="88"/>
      <c r="R195" s="107"/>
      <c r="S195" s="107"/>
      <c r="T195" s="88"/>
      <c r="U195" s="88"/>
      <c r="V195" s="88"/>
      <c r="W195" s="88"/>
      <c r="X195" s="88"/>
      <c r="Y195" s="109"/>
      <c r="Z195" s="109"/>
    </row>
    <row r="196" spans="1:26" s="67" customFormat="1">
      <c r="A196" s="71"/>
      <c r="B196" s="71"/>
      <c r="C196" s="71"/>
      <c r="D196" s="117"/>
      <c r="E196" s="190"/>
      <c r="F196" s="118"/>
      <c r="G196" s="117"/>
      <c r="H196" s="119"/>
      <c r="I196" s="118"/>
      <c r="J196" s="117"/>
      <c r="K196" s="190"/>
      <c r="L196" s="118"/>
      <c r="M196" s="71"/>
      <c r="N196" s="120"/>
      <c r="O196" s="107"/>
      <c r="P196" s="88"/>
      <c r="Q196" s="88"/>
      <c r="R196" s="107"/>
      <c r="S196" s="107"/>
      <c r="T196" s="88"/>
      <c r="U196" s="88"/>
      <c r="V196" s="88"/>
      <c r="W196" s="88"/>
      <c r="X196" s="88"/>
      <c r="Y196" s="109"/>
      <c r="Z196" s="109"/>
    </row>
    <row r="197" spans="1:26" s="67" customFormat="1">
      <c r="A197" s="71"/>
      <c r="B197" s="71"/>
      <c r="C197" s="71"/>
      <c r="D197" s="117"/>
      <c r="E197" s="190"/>
      <c r="F197" s="118"/>
      <c r="G197" s="117"/>
      <c r="H197" s="119"/>
      <c r="I197" s="118"/>
      <c r="J197" s="117"/>
      <c r="K197" s="190"/>
      <c r="L197" s="118"/>
      <c r="M197" s="71"/>
      <c r="N197" s="120"/>
      <c r="O197" s="107"/>
      <c r="P197" s="88"/>
      <c r="Q197" s="88"/>
      <c r="R197" s="107"/>
      <c r="S197" s="107"/>
      <c r="T197" s="88"/>
      <c r="U197" s="88"/>
      <c r="V197" s="88"/>
      <c r="W197" s="88"/>
      <c r="X197" s="88"/>
      <c r="Y197" s="109"/>
      <c r="Z197" s="109"/>
    </row>
    <row r="198" spans="1:26" s="67" customFormat="1">
      <c r="A198" s="71"/>
      <c r="B198" s="71"/>
      <c r="C198" s="71"/>
      <c r="D198" s="117"/>
      <c r="E198" s="190"/>
      <c r="F198" s="118"/>
      <c r="G198" s="117"/>
      <c r="H198" s="119"/>
      <c r="I198" s="118"/>
      <c r="J198" s="117"/>
      <c r="K198" s="190"/>
      <c r="L198" s="118"/>
      <c r="M198" s="71"/>
      <c r="N198" s="120"/>
      <c r="O198" s="107"/>
      <c r="P198" s="88"/>
      <c r="Q198" s="88"/>
      <c r="R198" s="107"/>
      <c r="S198" s="107"/>
      <c r="T198" s="88"/>
      <c r="U198" s="88"/>
      <c r="V198" s="88"/>
      <c r="W198" s="88"/>
      <c r="X198" s="88"/>
      <c r="Y198" s="109"/>
      <c r="Z198" s="109"/>
    </row>
    <row r="199" spans="1:26" s="67" customFormat="1">
      <c r="A199" s="71"/>
      <c r="B199" s="71"/>
      <c r="C199" s="71"/>
      <c r="D199" s="117"/>
      <c r="E199" s="190"/>
      <c r="F199" s="118"/>
      <c r="G199" s="117"/>
      <c r="H199" s="119"/>
      <c r="I199" s="118"/>
      <c r="J199" s="117"/>
      <c r="K199" s="190"/>
      <c r="L199" s="118"/>
      <c r="M199" s="71"/>
      <c r="N199" s="120"/>
      <c r="O199" s="107"/>
      <c r="P199" s="88"/>
      <c r="Q199" s="88"/>
      <c r="R199" s="107"/>
      <c r="S199" s="107"/>
      <c r="T199" s="88"/>
      <c r="U199" s="88"/>
      <c r="V199" s="88"/>
      <c r="W199" s="88"/>
      <c r="X199" s="88"/>
      <c r="Y199" s="109"/>
      <c r="Z199" s="109"/>
    </row>
    <row r="200" spans="1:26" s="67" customFormat="1">
      <c r="A200" s="71"/>
      <c r="B200" s="71"/>
      <c r="C200" s="71"/>
      <c r="D200" s="117"/>
      <c r="E200" s="190"/>
      <c r="F200" s="118"/>
      <c r="G200" s="117"/>
      <c r="H200" s="119"/>
      <c r="I200" s="118"/>
      <c r="J200" s="117"/>
      <c r="K200" s="190"/>
      <c r="L200" s="118"/>
      <c r="M200" s="71"/>
      <c r="N200" s="120"/>
      <c r="O200" s="107"/>
      <c r="P200" s="88"/>
      <c r="Q200" s="88"/>
      <c r="R200" s="107"/>
      <c r="S200" s="107"/>
      <c r="T200" s="88"/>
      <c r="U200" s="88"/>
      <c r="V200" s="88"/>
      <c r="W200" s="88"/>
      <c r="X200" s="88"/>
      <c r="Y200" s="109"/>
      <c r="Z200" s="109"/>
    </row>
    <row r="201" spans="1:26" s="67" customFormat="1">
      <c r="A201" s="71"/>
      <c r="B201" s="71"/>
      <c r="C201" s="71"/>
      <c r="D201" s="117"/>
      <c r="E201" s="190"/>
      <c r="F201" s="118"/>
      <c r="G201" s="117"/>
      <c r="H201" s="119"/>
      <c r="I201" s="118"/>
      <c r="J201" s="117"/>
      <c r="K201" s="190"/>
      <c r="L201" s="118"/>
      <c r="M201" s="71"/>
      <c r="N201" s="120"/>
      <c r="O201" s="107"/>
      <c r="P201" s="88"/>
      <c r="Q201" s="88"/>
      <c r="R201" s="107"/>
      <c r="S201" s="107"/>
      <c r="T201" s="88"/>
      <c r="U201" s="88"/>
      <c r="V201" s="88"/>
      <c r="W201" s="88"/>
      <c r="X201" s="88"/>
      <c r="Y201" s="109"/>
      <c r="Z201" s="109"/>
    </row>
    <row r="202" spans="1:26" s="67" customFormat="1">
      <c r="A202" s="71"/>
      <c r="B202" s="71"/>
      <c r="C202" s="71"/>
      <c r="D202" s="117"/>
      <c r="E202" s="190"/>
      <c r="F202" s="118"/>
      <c r="G202" s="117"/>
      <c r="H202" s="119"/>
      <c r="I202" s="118"/>
      <c r="J202" s="117"/>
      <c r="K202" s="190"/>
      <c r="L202" s="118"/>
      <c r="M202" s="71"/>
      <c r="N202" s="120"/>
      <c r="O202" s="107"/>
      <c r="P202" s="88"/>
      <c r="Q202" s="88"/>
      <c r="R202" s="107"/>
      <c r="S202" s="107"/>
      <c r="T202" s="88"/>
      <c r="U202" s="88"/>
      <c r="V202" s="88"/>
      <c r="W202" s="88"/>
      <c r="X202" s="88"/>
      <c r="Y202" s="109"/>
      <c r="Z202" s="109"/>
    </row>
    <row r="203" spans="1:26" s="67" customFormat="1">
      <c r="A203" s="71"/>
      <c r="B203" s="71"/>
      <c r="C203" s="71"/>
      <c r="D203" s="117"/>
      <c r="E203" s="190"/>
      <c r="F203" s="118"/>
      <c r="G203" s="117"/>
      <c r="H203" s="119"/>
      <c r="I203" s="118"/>
      <c r="J203" s="117"/>
      <c r="K203" s="190"/>
      <c r="L203" s="118"/>
      <c r="M203" s="71"/>
      <c r="N203" s="120"/>
      <c r="O203" s="107"/>
      <c r="P203" s="88"/>
      <c r="Q203" s="88"/>
      <c r="R203" s="107"/>
      <c r="S203" s="107"/>
      <c r="T203" s="88"/>
      <c r="U203" s="88"/>
      <c r="V203" s="88"/>
      <c r="W203" s="88"/>
      <c r="X203" s="88"/>
      <c r="Y203" s="109"/>
      <c r="Z203" s="109"/>
    </row>
    <row r="204" spans="1:26" s="67" customFormat="1">
      <c r="A204" s="71"/>
      <c r="B204" s="71"/>
      <c r="C204" s="71"/>
      <c r="D204" s="117"/>
      <c r="E204" s="190"/>
      <c r="F204" s="118"/>
      <c r="G204" s="117"/>
      <c r="H204" s="119"/>
      <c r="I204" s="118"/>
      <c r="J204" s="117"/>
      <c r="K204" s="190"/>
      <c r="L204" s="118"/>
      <c r="M204" s="71"/>
      <c r="N204" s="120"/>
      <c r="O204" s="107"/>
      <c r="P204" s="88"/>
      <c r="Q204" s="88"/>
      <c r="R204" s="107"/>
      <c r="S204" s="107"/>
      <c r="T204" s="88"/>
      <c r="U204" s="88"/>
      <c r="V204" s="88"/>
      <c r="W204" s="88"/>
      <c r="X204" s="88"/>
      <c r="Y204" s="109"/>
      <c r="Z204" s="109"/>
    </row>
    <row r="205" spans="1:26" s="67" customFormat="1">
      <c r="A205" s="71"/>
      <c r="B205" s="71"/>
      <c r="C205" s="71"/>
      <c r="D205" s="117"/>
      <c r="E205" s="190"/>
      <c r="F205" s="118"/>
      <c r="G205" s="117"/>
      <c r="H205" s="119"/>
      <c r="I205" s="118"/>
      <c r="J205" s="117"/>
      <c r="K205" s="190"/>
      <c r="L205" s="118"/>
      <c r="M205" s="71"/>
      <c r="N205" s="120"/>
      <c r="O205" s="107"/>
      <c r="P205" s="88"/>
      <c r="Q205" s="88"/>
      <c r="R205" s="107"/>
      <c r="S205" s="107"/>
      <c r="T205" s="88"/>
      <c r="U205" s="88"/>
      <c r="V205" s="88"/>
      <c r="W205" s="88"/>
      <c r="X205" s="88"/>
      <c r="Y205" s="109"/>
      <c r="Z205" s="109"/>
    </row>
    <row r="206" spans="1:26" s="67" customFormat="1">
      <c r="A206" s="71"/>
      <c r="B206" s="71"/>
      <c r="C206" s="71"/>
      <c r="D206" s="117"/>
      <c r="E206" s="190"/>
      <c r="F206" s="118"/>
      <c r="G206" s="117"/>
      <c r="H206" s="119"/>
      <c r="I206" s="118"/>
      <c r="J206" s="117"/>
      <c r="K206" s="190"/>
      <c r="L206" s="118"/>
      <c r="M206" s="71"/>
      <c r="N206" s="120"/>
      <c r="O206" s="107"/>
      <c r="P206" s="88"/>
      <c r="Q206" s="88"/>
      <c r="R206" s="107"/>
      <c r="S206" s="107"/>
      <c r="T206" s="88"/>
      <c r="U206" s="88"/>
      <c r="V206" s="88"/>
      <c r="W206" s="88"/>
      <c r="X206" s="88"/>
      <c r="Y206" s="109"/>
      <c r="Z206" s="109"/>
    </row>
    <row r="207" spans="1:26" s="67" customFormat="1">
      <c r="A207" s="71"/>
      <c r="B207" s="71"/>
      <c r="C207" s="71"/>
      <c r="D207" s="117"/>
      <c r="E207" s="190"/>
      <c r="F207" s="118"/>
      <c r="G207" s="117"/>
      <c r="H207" s="119"/>
      <c r="I207" s="118"/>
      <c r="J207" s="117"/>
      <c r="K207" s="190"/>
      <c r="L207" s="118"/>
      <c r="M207" s="71"/>
      <c r="N207" s="120"/>
      <c r="O207" s="107"/>
      <c r="P207" s="88"/>
      <c r="Q207" s="88"/>
      <c r="R207" s="107"/>
      <c r="S207" s="107"/>
      <c r="T207" s="88"/>
      <c r="U207" s="88"/>
      <c r="V207" s="88"/>
      <c r="W207" s="88"/>
      <c r="X207" s="88"/>
      <c r="Y207" s="109"/>
      <c r="Z207" s="109"/>
    </row>
    <row r="208" spans="1:26" s="67" customFormat="1">
      <c r="A208" s="71"/>
      <c r="B208" s="71"/>
      <c r="C208" s="71"/>
      <c r="D208" s="117"/>
      <c r="E208" s="190"/>
      <c r="F208" s="118"/>
      <c r="G208" s="117"/>
      <c r="H208" s="119"/>
      <c r="I208" s="118"/>
      <c r="J208" s="117"/>
      <c r="K208" s="190"/>
      <c r="L208" s="118"/>
      <c r="M208" s="71"/>
      <c r="N208" s="120"/>
      <c r="O208" s="107"/>
      <c r="P208" s="88"/>
      <c r="Q208" s="88"/>
      <c r="R208" s="107"/>
      <c r="S208" s="107"/>
      <c r="T208" s="88"/>
      <c r="U208" s="88"/>
      <c r="V208" s="88"/>
      <c r="W208" s="88"/>
      <c r="X208" s="88"/>
      <c r="Y208" s="109"/>
      <c r="Z208" s="109"/>
    </row>
    <row r="209" spans="1:26" s="67" customFormat="1">
      <c r="A209" s="71"/>
      <c r="B209" s="71"/>
      <c r="C209" s="71"/>
      <c r="D209" s="117"/>
      <c r="E209" s="190"/>
      <c r="F209" s="118"/>
      <c r="G209" s="117"/>
      <c r="H209" s="119"/>
      <c r="I209" s="118"/>
      <c r="J209" s="117"/>
      <c r="K209" s="190"/>
      <c r="L209" s="118"/>
      <c r="M209" s="71"/>
      <c r="N209" s="120"/>
      <c r="O209" s="107"/>
      <c r="P209" s="88"/>
      <c r="Q209" s="88"/>
      <c r="R209" s="107"/>
      <c r="S209" s="107"/>
      <c r="T209" s="88"/>
      <c r="U209" s="88"/>
      <c r="V209" s="88"/>
      <c r="W209" s="88"/>
      <c r="X209" s="88"/>
      <c r="Y209" s="109"/>
      <c r="Z209" s="109"/>
    </row>
    <row r="210" spans="1:26" s="67" customFormat="1">
      <c r="A210" s="71"/>
      <c r="B210" s="69"/>
      <c r="C210" s="69"/>
      <c r="D210" s="121"/>
      <c r="E210" s="191"/>
      <c r="F210" s="122"/>
      <c r="G210" s="121"/>
      <c r="H210" s="69"/>
      <c r="I210" s="122"/>
      <c r="J210" s="121"/>
      <c r="K210" s="191"/>
      <c r="L210" s="122"/>
      <c r="M210" s="69"/>
      <c r="N210" s="118"/>
      <c r="O210" s="107"/>
      <c r="P210" s="88"/>
      <c r="Q210" s="88"/>
      <c r="R210" s="107"/>
      <c r="S210" s="107"/>
      <c r="T210" s="88"/>
      <c r="U210" s="88"/>
      <c r="V210" s="88"/>
      <c r="W210" s="88"/>
      <c r="X210" s="88"/>
      <c r="Y210" s="109"/>
      <c r="Z210" s="109"/>
    </row>
    <row r="211" spans="1:26" s="67" customFormat="1">
      <c r="A211" s="71"/>
      <c r="B211" s="69"/>
      <c r="C211" s="69"/>
      <c r="D211" s="121"/>
      <c r="E211" s="191"/>
      <c r="F211" s="122"/>
      <c r="G211" s="121"/>
      <c r="H211" s="69"/>
      <c r="I211" s="122"/>
      <c r="J211" s="121"/>
      <c r="K211" s="191"/>
      <c r="L211" s="122"/>
      <c r="M211" s="69"/>
      <c r="N211" s="118"/>
      <c r="O211" s="107"/>
      <c r="P211" s="88"/>
      <c r="Q211" s="88"/>
      <c r="R211" s="107"/>
      <c r="S211" s="107"/>
      <c r="T211" s="88"/>
      <c r="U211" s="88"/>
      <c r="V211" s="88"/>
      <c r="W211" s="88"/>
      <c r="X211" s="88"/>
      <c r="Y211" s="109"/>
      <c r="Z211" s="109"/>
    </row>
    <row r="212" spans="1:26" s="67" customFormat="1">
      <c r="A212" s="71"/>
      <c r="B212" s="69"/>
      <c r="C212" s="69"/>
      <c r="D212" s="121"/>
      <c r="E212" s="191"/>
      <c r="F212" s="122"/>
      <c r="G212" s="121"/>
      <c r="H212" s="69"/>
      <c r="I212" s="122"/>
      <c r="J212" s="121"/>
      <c r="K212" s="191"/>
      <c r="L212" s="122"/>
      <c r="M212" s="69"/>
      <c r="N212" s="118"/>
      <c r="O212" s="107"/>
      <c r="P212" s="88"/>
      <c r="Q212" s="88"/>
      <c r="R212" s="107"/>
      <c r="S212" s="107"/>
      <c r="T212" s="88"/>
      <c r="U212" s="88"/>
      <c r="V212" s="88"/>
      <c r="W212" s="88"/>
      <c r="X212" s="88"/>
      <c r="Y212" s="109"/>
      <c r="Z212" s="109"/>
    </row>
    <row r="213" spans="1:26" s="67" customFormat="1">
      <c r="A213" s="71"/>
      <c r="B213" s="69"/>
      <c r="C213" s="69"/>
      <c r="D213" s="121"/>
      <c r="E213" s="191"/>
      <c r="F213" s="122"/>
      <c r="G213" s="121"/>
      <c r="H213" s="69"/>
      <c r="I213" s="122"/>
      <c r="J213" s="121"/>
      <c r="K213" s="191"/>
      <c r="L213" s="122"/>
      <c r="M213" s="69"/>
      <c r="N213" s="118"/>
      <c r="O213" s="107"/>
      <c r="P213" s="88"/>
      <c r="Q213" s="88"/>
      <c r="R213" s="107"/>
      <c r="S213" s="107"/>
      <c r="T213" s="88"/>
      <c r="U213" s="88"/>
      <c r="V213" s="88"/>
      <c r="W213" s="88"/>
      <c r="X213" s="88"/>
      <c r="Y213" s="109"/>
      <c r="Z213" s="109"/>
    </row>
    <row r="214" spans="1:26" s="67" customFormat="1">
      <c r="A214" s="71"/>
      <c r="B214" s="69"/>
      <c r="C214" s="69"/>
      <c r="D214" s="121"/>
      <c r="E214" s="191"/>
      <c r="F214" s="122"/>
      <c r="G214" s="121"/>
      <c r="H214" s="69"/>
      <c r="I214" s="122"/>
      <c r="J214" s="121"/>
      <c r="K214" s="191"/>
      <c r="L214" s="122"/>
      <c r="M214" s="69"/>
      <c r="N214" s="118"/>
      <c r="O214" s="107"/>
      <c r="P214" s="88"/>
      <c r="Q214" s="88"/>
      <c r="R214" s="107"/>
      <c r="S214" s="107"/>
      <c r="T214" s="88"/>
      <c r="U214" s="88"/>
      <c r="V214" s="88"/>
      <c r="W214" s="88"/>
      <c r="X214" s="88"/>
      <c r="Y214" s="109"/>
      <c r="Z214" s="109"/>
    </row>
    <row r="215" spans="1:26" s="67" customFormat="1">
      <c r="A215" s="71"/>
      <c r="B215" s="69"/>
      <c r="C215" s="69"/>
      <c r="D215" s="121"/>
      <c r="E215" s="191"/>
      <c r="F215" s="122"/>
      <c r="G215" s="121"/>
      <c r="H215" s="69"/>
      <c r="I215" s="122"/>
      <c r="J215" s="121"/>
      <c r="K215" s="191"/>
      <c r="L215" s="122"/>
      <c r="M215" s="69"/>
      <c r="N215" s="118"/>
      <c r="O215" s="107"/>
      <c r="P215" s="88"/>
      <c r="Q215" s="88"/>
      <c r="R215" s="107"/>
      <c r="S215" s="107"/>
      <c r="T215" s="88"/>
      <c r="U215" s="88"/>
      <c r="V215" s="88"/>
      <c r="W215" s="88"/>
      <c r="X215" s="88"/>
      <c r="Y215" s="109"/>
      <c r="Z215" s="109"/>
    </row>
    <row r="216" spans="1:26" s="67" customFormat="1">
      <c r="A216" s="71"/>
      <c r="B216" s="69"/>
      <c r="C216" s="69"/>
      <c r="D216" s="121"/>
      <c r="E216" s="191"/>
      <c r="F216" s="122"/>
      <c r="G216" s="121"/>
      <c r="H216" s="69"/>
      <c r="I216" s="122"/>
      <c r="J216" s="121"/>
      <c r="K216" s="191"/>
      <c r="L216" s="122"/>
      <c r="M216" s="69"/>
      <c r="N216" s="118"/>
      <c r="O216" s="107"/>
      <c r="P216" s="88"/>
      <c r="Q216" s="88"/>
      <c r="R216" s="107"/>
      <c r="S216" s="107"/>
      <c r="T216" s="88"/>
      <c r="U216" s="88"/>
      <c r="V216" s="88"/>
      <c r="W216" s="88"/>
      <c r="X216" s="88"/>
      <c r="Y216" s="109"/>
      <c r="Z216" s="109"/>
    </row>
    <row r="217" spans="1:26" s="67" customFormat="1">
      <c r="A217" s="71"/>
      <c r="B217" s="69"/>
      <c r="C217" s="69"/>
      <c r="D217" s="121"/>
      <c r="E217" s="191"/>
      <c r="F217" s="122"/>
      <c r="G217" s="121"/>
      <c r="H217" s="69"/>
      <c r="I217" s="122"/>
      <c r="J217" s="121"/>
      <c r="K217" s="191"/>
      <c r="L217" s="122"/>
      <c r="M217" s="69"/>
      <c r="N217" s="122"/>
      <c r="O217" s="107"/>
      <c r="P217" s="88"/>
      <c r="Q217" s="88"/>
      <c r="R217" s="107"/>
      <c r="S217" s="107"/>
      <c r="T217" s="88"/>
      <c r="U217" s="88"/>
      <c r="V217" s="88"/>
      <c r="W217" s="88"/>
      <c r="X217" s="88"/>
      <c r="Y217" s="109"/>
      <c r="Z217" s="109"/>
    </row>
    <row r="218" spans="1:26" s="67" customFormat="1">
      <c r="A218" s="71"/>
      <c r="B218" s="69"/>
      <c r="C218" s="69"/>
      <c r="D218" s="121"/>
      <c r="E218" s="191"/>
      <c r="F218" s="122"/>
      <c r="G218" s="121"/>
      <c r="H218" s="69"/>
      <c r="I218" s="122"/>
      <c r="J218" s="121"/>
      <c r="K218" s="191"/>
      <c r="L218" s="122"/>
      <c r="M218" s="69"/>
      <c r="N218" s="122"/>
      <c r="O218" s="107"/>
      <c r="P218" s="88"/>
      <c r="Q218" s="88"/>
      <c r="R218" s="107"/>
      <c r="S218" s="107"/>
      <c r="T218" s="88"/>
      <c r="U218" s="88"/>
      <c r="V218" s="88"/>
      <c r="W218" s="88"/>
      <c r="X218" s="88"/>
      <c r="Y218" s="109"/>
      <c r="Z218" s="109"/>
    </row>
    <row r="219" spans="1:26" s="67" customFormat="1">
      <c r="A219" s="71"/>
      <c r="B219" s="69"/>
      <c r="C219" s="69"/>
      <c r="D219" s="121"/>
      <c r="E219" s="191"/>
      <c r="F219" s="122"/>
      <c r="G219" s="121"/>
      <c r="H219" s="69"/>
      <c r="I219" s="122"/>
      <c r="J219" s="121"/>
      <c r="K219" s="191"/>
      <c r="L219" s="122"/>
      <c r="M219" s="69"/>
      <c r="N219" s="122"/>
      <c r="O219" s="107"/>
      <c r="P219" s="88"/>
      <c r="Q219" s="88"/>
      <c r="R219" s="107"/>
      <c r="S219" s="107"/>
      <c r="T219" s="88"/>
      <c r="U219" s="88"/>
      <c r="V219" s="88"/>
      <c r="W219" s="88"/>
      <c r="X219" s="88"/>
      <c r="Y219" s="109"/>
      <c r="Z219" s="109"/>
    </row>
    <row r="220" spans="1:26" s="67" customFormat="1">
      <c r="A220" s="71"/>
      <c r="B220" s="69"/>
      <c r="C220" s="69"/>
      <c r="D220" s="121"/>
      <c r="E220" s="191"/>
      <c r="F220" s="122"/>
      <c r="G220" s="121"/>
      <c r="H220" s="69"/>
      <c r="I220" s="122"/>
      <c r="J220" s="121"/>
      <c r="K220" s="191"/>
      <c r="L220" s="122"/>
      <c r="M220" s="69"/>
      <c r="N220" s="122"/>
      <c r="O220" s="107"/>
      <c r="P220" s="88"/>
      <c r="Q220" s="88"/>
      <c r="R220" s="107"/>
      <c r="S220" s="107"/>
      <c r="T220" s="88"/>
      <c r="U220" s="88"/>
      <c r="V220" s="88"/>
      <c r="W220" s="88"/>
      <c r="X220" s="88"/>
      <c r="Y220" s="109"/>
      <c r="Z220" s="109"/>
    </row>
    <row r="221" spans="1:26" s="67" customFormat="1">
      <c r="A221" s="71"/>
      <c r="B221" s="69"/>
      <c r="C221" s="69"/>
      <c r="D221" s="121"/>
      <c r="E221" s="191"/>
      <c r="F221" s="122"/>
      <c r="G221" s="121"/>
      <c r="H221" s="69"/>
      <c r="I221" s="122"/>
      <c r="J221" s="121"/>
      <c r="K221" s="191"/>
      <c r="L221" s="122"/>
      <c r="M221" s="69"/>
      <c r="N221" s="122"/>
      <c r="O221" s="107"/>
      <c r="P221" s="88"/>
      <c r="Q221" s="88"/>
      <c r="R221" s="107"/>
      <c r="S221" s="107"/>
      <c r="T221" s="88"/>
      <c r="U221" s="88"/>
      <c r="V221" s="88"/>
      <c r="W221" s="88"/>
      <c r="X221" s="88"/>
      <c r="Y221" s="109"/>
      <c r="Z221" s="109"/>
    </row>
    <row r="222" spans="1:26" s="67" customFormat="1">
      <c r="A222" s="71"/>
      <c r="B222" s="69"/>
      <c r="C222" s="69"/>
      <c r="D222" s="121"/>
      <c r="E222" s="191"/>
      <c r="F222" s="122"/>
      <c r="G222" s="121"/>
      <c r="H222" s="69"/>
      <c r="I222" s="122"/>
      <c r="J222" s="121"/>
      <c r="K222" s="191"/>
      <c r="L222" s="122"/>
      <c r="M222" s="69"/>
      <c r="N222" s="122"/>
      <c r="O222" s="107"/>
      <c r="P222" s="88"/>
      <c r="Q222" s="88"/>
      <c r="R222" s="107"/>
      <c r="S222" s="107"/>
      <c r="T222" s="88"/>
      <c r="U222" s="88"/>
      <c r="V222" s="88"/>
      <c r="W222" s="88"/>
      <c r="X222" s="88"/>
      <c r="Y222" s="109"/>
      <c r="Z222" s="109"/>
    </row>
    <row r="223" spans="1:26" s="67" customFormat="1">
      <c r="A223" s="71"/>
      <c r="B223" s="69"/>
      <c r="C223" s="69"/>
      <c r="D223" s="121"/>
      <c r="E223" s="191"/>
      <c r="F223" s="122"/>
      <c r="G223" s="121"/>
      <c r="H223" s="69"/>
      <c r="I223" s="122"/>
      <c r="J223" s="121"/>
      <c r="K223" s="191"/>
      <c r="L223" s="122"/>
      <c r="M223" s="69"/>
      <c r="N223" s="122"/>
      <c r="O223" s="107"/>
      <c r="P223" s="88"/>
      <c r="Q223" s="88"/>
      <c r="R223" s="107"/>
      <c r="S223" s="107"/>
      <c r="T223" s="88"/>
      <c r="U223" s="88"/>
      <c r="V223" s="88"/>
      <c r="W223" s="88"/>
      <c r="X223" s="88"/>
      <c r="Y223" s="109"/>
      <c r="Z223" s="109"/>
    </row>
    <row r="224" spans="1:26" s="67" customFormat="1">
      <c r="A224" s="71"/>
      <c r="B224" s="69"/>
      <c r="C224" s="69"/>
      <c r="D224" s="121"/>
      <c r="E224" s="191"/>
      <c r="F224" s="122"/>
      <c r="G224" s="121"/>
      <c r="H224" s="69"/>
      <c r="I224" s="122"/>
      <c r="J224" s="121"/>
      <c r="K224" s="191"/>
      <c r="L224" s="122"/>
      <c r="M224" s="69"/>
      <c r="N224" s="122"/>
      <c r="O224" s="107"/>
      <c r="P224" s="88"/>
      <c r="Q224" s="88"/>
      <c r="R224" s="107"/>
      <c r="S224" s="107"/>
      <c r="T224" s="88"/>
      <c r="U224" s="88"/>
      <c r="V224" s="88"/>
      <c r="W224" s="88"/>
      <c r="X224" s="88"/>
      <c r="Y224" s="109"/>
      <c r="Z224" s="109"/>
    </row>
    <row r="225" spans="1:26" s="67" customFormat="1">
      <c r="A225" s="71"/>
      <c r="B225" s="69"/>
      <c r="C225" s="69"/>
      <c r="D225" s="121"/>
      <c r="E225" s="191"/>
      <c r="F225" s="122"/>
      <c r="G225" s="121"/>
      <c r="H225" s="69"/>
      <c r="I225" s="122"/>
      <c r="J225" s="121"/>
      <c r="K225" s="191"/>
      <c r="L225" s="122"/>
      <c r="M225" s="69"/>
      <c r="N225" s="122"/>
      <c r="O225" s="107"/>
      <c r="P225" s="88"/>
      <c r="Q225" s="88"/>
      <c r="R225" s="107"/>
      <c r="S225" s="107"/>
      <c r="T225" s="88"/>
      <c r="U225" s="88"/>
      <c r="V225" s="88"/>
      <c r="W225" s="88"/>
      <c r="X225" s="88"/>
      <c r="Y225" s="109"/>
      <c r="Z225" s="109"/>
    </row>
    <row r="226" spans="1:26" s="67" customFormat="1">
      <c r="A226" s="71"/>
      <c r="B226" s="69"/>
      <c r="C226" s="69"/>
      <c r="D226" s="121"/>
      <c r="E226" s="191"/>
      <c r="F226" s="122"/>
      <c r="G226" s="121"/>
      <c r="H226" s="69"/>
      <c r="I226" s="122"/>
      <c r="J226" s="121"/>
      <c r="K226" s="191"/>
      <c r="L226" s="122"/>
      <c r="M226" s="69"/>
      <c r="N226" s="122"/>
      <c r="O226" s="107"/>
      <c r="P226" s="88"/>
      <c r="Q226" s="88"/>
      <c r="R226" s="107"/>
      <c r="S226" s="107"/>
      <c r="T226" s="88"/>
      <c r="U226" s="88"/>
      <c r="V226" s="88"/>
      <c r="W226" s="88"/>
      <c r="X226" s="88"/>
      <c r="Y226" s="109"/>
      <c r="Z226" s="109"/>
    </row>
    <row r="227" spans="1:26" s="67" customFormat="1">
      <c r="A227" s="71"/>
      <c r="B227" s="69"/>
      <c r="C227" s="69"/>
      <c r="D227" s="121"/>
      <c r="E227" s="191"/>
      <c r="F227" s="122"/>
      <c r="G227" s="121"/>
      <c r="H227" s="69"/>
      <c r="I227" s="122"/>
      <c r="J227" s="121"/>
      <c r="K227" s="191"/>
      <c r="L227" s="122"/>
      <c r="M227" s="69"/>
      <c r="N227" s="122"/>
      <c r="O227" s="107"/>
      <c r="P227" s="88"/>
      <c r="Q227" s="88"/>
      <c r="R227" s="107"/>
      <c r="S227" s="107"/>
      <c r="T227" s="88"/>
      <c r="U227" s="88"/>
      <c r="V227" s="88"/>
      <c r="W227" s="88"/>
      <c r="X227" s="88"/>
      <c r="Y227" s="109"/>
      <c r="Z227" s="109"/>
    </row>
    <row r="228" spans="1:26" s="67" customFormat="1">
      <c r="A228" s="71"/>
      <c r="B228" s="69"/>
      <c r="C228" s="69"/>
      <c r="D228" s="121"/>
      <c r="E228" s="191"/>
      <c r="F228" s="122"/>
      <c r="G228" s="121"/>
      <c r="H228" s="69"/>
      <c r="I228" s="122"/>
      <c r="J228" s="121"/>
      <c r="K228" s="191"/>
      <c r="L228" s="122"/>
      <c r="M228" s="69"/>
      <c r="N228" s="122"/>
      <c r="O228" s="107"/>
      <c r="P228" s="88"/>
      <c r="Q228" s="88"/>
      <c r="R228" s="107"/>
      <c r="S228" s="107"/>
      <c r="T228" s="88"/>
      <c r="U228" s="88"/>
      <c r="V228" s="88"/>
      <c r="W228" s="88"/>
      <c r="X228" s="88"/>
      <c r="Y228" s="109"/>
      <c r="Z228" s="109"/>
    </row>
    <row r="229" spans="1:26" s="67" customFormat="1">
      <c r="A229" s="71"/>
      <c r="B229" s="69"/>
      <c r="C229" s="69"/>
      <c r="D229" s="121"/>
      <c r="E229" s="191"/>
      <c r="F229" s="122"/>
      <c r="G229" s="121"/>
      <c r="H229" s="69"/>
      <c r="I229" s="122"/>
      <c r="J229" s="121"/>
      <c r="K229" s="191"/>
      <c r="L229" s="122"/>
      <c r="M229" s="69"/>
      <c r="N229" s="122"/>
      <c r="O229" s="107"/>
      <c r="P229" s="88"/>
      <c r="Q229" s="88"/>
      <c r="R229" s="107"/>
      <c r="S229" s="107"/>
      <c r="T229" s="88"/>
      <c r="U229" s="88"/>
      <c r="V229" s="88"/>
      <c r="W229" s="88"/>
      <c r="X229" s="88"/>
      <c r="Y229" s="109"/>
      <c r="Z229" s="109"/>
    </row>
    <row r="230" spans="1:26" s="67" customFormat="1">
      <c r="A230" s="71"/>
      <c r="B230" s="69"/>
      <c r="C230" s="69"/>
      <c r="D230" s="121"/>
      <c r="E230" s="191"/>
      <c r="F230" s="122"/>
      <c r="G230" s="121"/>
      <c r="H230" s="69"/>
      <c r="I230" s="122"/>
      <c r="J230" s="121"/>
      <c r="K230" s="191"/>
      <c r="L230" s="122"/>
      <c r="M230" s="69"/>
      <c r="N230" s="122"/>
      <c r="O230" s="107"/>
      <c r="P230" s="88"/>
      <c r="Q230" s="88"/>
      <c r="R230" s="107"/>
      <c r="S230" s="107"/>
      <c r="T230" s="88"/>
      <c r="U230" s="88"/>
      <c r="V230" s="88"/>
      <c r="W230" s="88"/>
      <c r="X230" s="88"/>
      <c r="Y230" s="109"/>
      <c r="Z230" s="109"/>
    </row>
    <row r="231" spans="1:26" s="67" customFormat="1">
      <c r="A231" s="71"/>
      <c r="B231" s="69"/>
      <c r="C231" s="69"/>
      <c r="D231" s="121"/>
      <c r="E231" s="191"/>
      <c r="F231" s="122"/>
      <c r="G231" s="121"/>
      <c r="H231" s="69"/>
      <c r="I231" s="122"/>
      <c r="J231" s="121"/>
      <c r="K231" s="191"/>
      <c r="L231" s="122"/>
      <c r="M231" s="69"/>
      <c r="N231" s="122"/>
      <c r="O231" s="107"/>
      <c r="P231" s="88"/>
      <c r="Q231" s="88"/>
      <c r="R231" s="107"/>
      <c r="S231" s="107"/>
      <c r="T231" s="88"/>
      <c r="U231" s="88"/>
      <c r="V231" s="88"/>
      <c r="W231" s="88"/>
      <c r="X231" s="88"/>
      <c r="Y231" s="109"/>
      <c r="Z231" s="109"/>
    </row>
    <row r="232" spans="1:26" s="67" customFormat="1">
      <c r="A232" s="71"/>
      <c r="B232" s="69"/>
      <c r="C232" s="69"/>
      <c r="D232" s="121"/>
      <c r="E232" s="191"/>
      <c r="F232" s="122"/>
      <c r="G232" s="121"/>
      <c r="H232" s="69"/>
      <c r="I232" s="122"/>
      <c r="J232" s="121"/>
      <c r="K232" s="191"/>
      <c r="L232" s="122"/>
      <c r="M232" s="69"/>
      <c r="N232" s="122"/>
      <c r="O232" s="107"/>
      <c r="P232" s="88"/>
      <c r="Q232" s="88"/>
      <c r="R232" s="107"/>
      <c r="S232" s="107"/>
      <c r="T232" s="88"/>
      <c r="U232" s="88"/>
      <c r="V232" s="88"/>
      <c r="W232" s="88"/>
      <c r="X232" s="88"/>
      <c r="Y232" s="109"/>
      <c r="Z232" s="109"/>
    </row>
    <row r="233" spans="1:26" s="67" customFormat="1">
      <c r="A233" s="71"/>
      <c r="B233" s="69"/>
      <c r="C233" s="69"/>
      <c r="D233" s="121"/>
      <c r="E233" s="191"/>
      <c r="F233" s="122"/>
      <c r="G233" s="121"/>
      <c r="H233" s="69"/>
      <c r="I233" s="122"/>
      <c r="J233" s="121"/>
      <c r="K233" s="191"/>
      <c r="L233" s="122"/>
      <c r="M233" s="69"/>
      <c r="N233" s="122"/>
      <c r="O233" s="107"/>
      <c r="P233" s="88"/>
      <c r="Q233" s="88"/>
      <c r="R233" s="107"/>
      <c r="S233" s="107"/>
      <c r="T233" s="88"/>
      <c r="U233" s="88"/>
      <c r="V233" s="88"/>
      <c r="W233" s="88"/>
      <c r="X233" s="88"/>
      <c r="Y233" s="109"/>
      <c r="Z233" s="109"/>
    </row>
    <row r="234" spans="1:26" s="67" customFormat="1">
      <c r="A234" s="71"/>
      <c r="B234" s="69"/>
      <c r="C234" s="69"/>
      <c r="D234" s="121"/>
      <c r="E234" s="191"/>
      <c r="F234" s="122"/>
      <c r="G234" s="121"/>
      <c r="H234" s="69"/>
      <c r="I234" s="122"/>
      <c r="J234" s="121"/>
      <c r="K234" s="191"/>
      <c r="L234" s="122"/>
      <c r="M234" s="69"/>
      <c r="N234" s="122"/>
      <c r="O234" s="107"/>
      <c r="P234" s="88"/>
      <c r="Q234" s="88"/>
      <c r="R234" s="107"/>
      <c r="S234" s="107"/>
      <c r="T234" s="88"/>
      <c r="U234" s="88"/>
      <c r="V234" s="88"/>
      <c r="W234" s="88"/>
      <c r="X234" s="88"/>
      <c r="Y234" s="109"/>
      <c r="Z234" s="109"/>
    </row>
    <row r="235" spans="1:26" s="67" customFormat="1">
      <c r="A235" s="71"/>
      <c r="B235" s="69"/>
      <c r="C235" s="69"/>
      <c r="D235" s="121"/>
      <c r="E235" s="191"/>
      <c r="F235" s="122"/>
      <c r="G235" s="121"/>
      <c r="H235" s="69"/>
      <c r="I235" s="122"/>
      <c r="J235" s="121"/>
      <c r="K235" s="191"/>
      <c r="L235" s="122"/>
      <c r="M235" s="69"/>
      <c r="N235" s="122"/>
      <c r="O235" s="107"/>
      <c r="P235" s="88"/>
      <c r="Q235" s="88"/>
      <c r="R235" s="107"/>
      <c r="S235" s="107"/>
      <c r="T235" s="88"/>
      <c r="U235" s="88"/>
      <c r="V235" s="88"/>
      <c r="W235" s="88"/>
      <c r="X235" s="88"/>
      <c r="Y235" s="109"/>
      <c r="Z235" s="109"/>
    </row>
    <row r="236" spans="1:26" s="67" customFormat="1">
      <c r="A236" s="71"/>
      <c r="B236" s="69"/>
      <c r="C236" s="69"/>
      <c r="D236" s="121"/>
      <c r="E236" s="191"/>
      <c r="F236" s="122"/>
      <c r="G236" s="121"/>
      <c r="H236" s="69"/>
      <c r="I236" s="122"/>
      <c r="J236" s="121"/>
      <c r="K236" s="191"/>
      <c r="L236" s="122"/>
      <c r="M236" s="69"/>
      <c r="N236" s="122"/>
      <c r="O236" s="107"/>
      <c r="P236" s="88"/>
      <c r="Q236" s="88"/>
      <c r="R236" s="107"/>
      <c r="S236" s="107"/>
      <c r="T236" s="88"/>
      <c r="U236" s="88"/>
      <c r="V236" s="88"/>
      <c r="W236" s="88"/>
      <c r="X236" s="88"/>
      <c r="Y236" s="109"/>
      <c r="Z236" s="109"/>
    </row>
    <row r="237" spans="1:26" s="67" customFormat="1">
      <c r="A237" s="71"/>
      <c r="B237" s="69"/>
      <c r="C237" s="69"/>
      <c r="D237" s="121"/>
      <c r="E237" s="191"/>
      <c r="F237" s="122"/>
      <c r="G237" s="121"/>
      <c r="H237" s="69"/>
      <c r="I237" s="122"/>
      <c r="J237" s="121"/>
      <c r="K237" s="191"/>
      <c r="L237" s="122"/>
      <c r="M237" s="69"/>
      <c r="N237" s="122"/>
      <c r="O237" s="107"/>
      <c r="P237" s="88"/>
      <c r="Q237" s="88"/>
      <c r="R237" s="107"/>
      <c r="S237" s="107"/>
      <c r="T237" s="88"/>
      <c r="U237" s="88"/>
      <c r="V237" s="88"/>
      <c r="W237" s="88"/>
      <c r="X237" s="88"/>
      <c r="Y237" s="109"/>
      <c r="Z237" s="109"/>
    </row>
    <row r="238" spans="1:26" s="67" customFormat="1">
      <c r="A238" s="71"/>
      <c r="B238" s="69"/>
      <c r="C238" s="69"/>
      <c r="D238" s="121"/>
      <c r="E238" s="191"/>
      <c r="F238" s="122"/>
      <c r="G238" s="121"/>
      <c r="H238" s="69"/>
      <c r="I238" s="122"/>
      <c r="J238" s="121"/>
      <c r="K238" s="191"/>
      <c r="L238" s="122"/>
      <c r="M238" s="69"/>
      <c r="N238" s="122"/>
      <c r="O238" s="107"/>
      <c r="P238" s="88"/>
      <c r="Q238" s="88"/>
      <c r="R238" s="107"/>
      <c r="S238" s="107"/>
      <c r="T238" s="88"/>
      <c r="U238" s="88"/>
      <c r="V238" s="88"/>
      <c r="W238" s="88"/>
      <c r="X238" s="88"/>
      <c r="Y238" s="109"/>
      <c r="Z238" s="109"/>
    </row>
    <row r="239" spans="1:26" s="67" customFormat="1">
      <c r="A239" s="71"/>
      <c r="B239" s="72"/>
      <c r="C239" s="72"/>
      <c r="D239" s="124"/>
      <c r="E239" s="192"/>
      <c r="F239" s="125"/>
      <c r="G239" s="124"/>
      <c r="H239" s="72"/>
      <c r="I239" s="125"/>
      <c r="J239" s="124"/>
      <c r="K239" s="192"/>
      <c r="L239" s="125"/>
      <c r="M239" s="72"/>
      <c r="N239" s="125"/>
      <c r="O239" s="107"/>
      <c r="P239" s="88"/>
      <c r="Q239" s="88"/>
      <c r="R239" s="107"/>
      <c r="S239" s="107"/>
      <c r="T239" s="88"/>
      <c r="U239" s="88"/>
      <c r="V239" s="88"/>
      <c r="W239" s="88"/>
      <c r="X239" s="88"/>
      <c r="Y239" s="109"/>
      <c r="Z239" s="109"/>
    </row>
    <row r="240" spans="1:26" s="67" customFormat="1">
      <c r="A240" s="71"/>
      <c r="B240" s="72"/>
      <c r="C240" s="72"/>
      <c r="D240" s="124"/>
      <c r="E240" s="192"/>
      <c r="F240" s="125"/>
      <c r="G240" s="124"/>
      <c r="H240" s="72"/>
      <c r="I240" s="125"/>
      <c r="J240" s="124"/>
      <c r="K240" s="192"/>
      <c r="L240" s="125"/>
      <c r="M240" s="72"/>
      <c r="N240" s="125"/>
      <c r="O240" s="107"/>
      <c r="P240" s="88"/>
      <c r="Q240" s="88"/>
      <c r="R240" s="107"/>
      <c r="S240" s="107"/>
      <c r="T240" s="88"/>
      <c r="U240" s="88"/>
      <c r="V240" s="88"/>
      <c r="W240" s="88"/>
      <c r="X240" s="88"/>
      <c r="Y240" s="109"/>
      <c r="Z240" s="109"/>
    </row>
  </sheetData>
  <sortState ref="A8:Q62">
    <sortCondition ref="D8:D62"/>
    <sortCondition ref="E8:E62"/>
  </sortState>
  <mergeCells count="3">
    <mergeCell ref="D148:F148"/>
    <mergeCell ref="G148:I148"/>
    <mergeCell ref="J148:L148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opLeftCell="A72" workbookViewId="0">
      <selection activeCell="Q4" sqref="Q4"/>
    </sheetView>
  </sheetViews>
  <sheetFormatPr defaultColWidth="11" defaultRowHeight="15.75"/>
  <cols>
    <col min="1" max="1" width="4.125" style="16" customWidth="1"/>
    <col min="2" max="15" width="11" style="3"/>
    <col min="16" max="16" width="13.625" style="3" customWidth="1"/>
    <col min="17" max="17" width="11" style="4"/>
    <col min="18" max="18" width="22" style="4" customWidth="1"/>
    <col min="19" max="16384" width="11" style="4"/>
  </cols>
  <sheetData>
    <row r="1" spans="1:23" ht="16.5" thickBot="1">
      <c r="A1" s="54"/>
      <c r="B1" s="27"/>
      <c r="C1" s="27"/>
      <c r="D1" s="17" t="s">
        <v>38</v>
      </c>
      <c r="E1" s="27"/>
      <c r="F1" s="27"/>
      <c r="G1" s="29"/>
      <c r="H1" s="27"/>
      <c r="I1" s="17" t="s">
        <v>39</v>
      </c>
      <c r="J1" s="27"/>
      <c r="K1" s="28"/>
      <c r="L1" s="27"/>
      <c r="M1" s="17"/>
      <c r="N1" s="17" t="s">
        <v>40</v>
      </c>
      <c r="O1" s="27"/>
      <c r="P1" s="28"/>
      <c r="R1" s="25"/>
      <c r="S1" s="25"/>
      <c r="T1" s="7"/>
    </row>
    <row r="2" spans="1:23" s="5" customFormat="1" ht="16.5" thickBot="1">
      <c r="A2" s="30" t="s">
        <v>17</v>
      </c>
      <c r="B2" s="42" t="s">
        <v>41</v>
      </c>
      <c r="C2" s="43" t="s">
        <v>42</v>
      </c>
      <c r="D2" s="43" t="s">
        <v>43</v>
      </c>
      <c r="E2" s="43" t="s">
        <v>44</v>
      </c>
      <c r="F2" s="44" t="s">
        <v>45</v>
      </c>
      <c r="G2" s="45" t="s">
        <v>41</v>
      </c>
      <c r="H2" s="43" t="s">
        <v>42</v>
      </c>
      <c r="I2" s="43" t="s">
        <v>43</v>
      </c>
      <c r="J2" s="43" t="s">
        <v>44</v>
      </c>
      <c r="K2" s="46" t="s">
        <v>45</v>
      </c>
      <c r="L2" s="42" t="s">
        <v>41</v>
      </c>
      <c r="M2" s="43" t="s">
        <v>42</v>
      </c>
      <c r="N2" s="43" t="s">
        <v>43</v>
      </c>
      <c r="O2" s="43" t="s">
        <v>44</v>
      </c>
      <c r="P2" s="46" t="s">
        <v>45</v>
      </c>
      <c r="R2" s="7"/>
      <c r="S2" s="26"/>
      <c r="T2" s="25"/>
    </row>
    <row r="3" spans="1:23">
      <c r="A3" s="47">
        <v>1</v>
      </c>
      <c r="B3" s="48">
        <f>IF(VLOOKUP($A3,'Outbreak dataset'!$A:$F,6)&gt;24*1,1,IF(VLOOKUP($A3,'Outbreak dataset'!$A:$F,6)="",1,0))</f>
        <v>0</v>
      </c>
      <c r="C3" s="48">
        <f>IF(VLOOKUP($A3,'Outbreak dataset'!$A:$F,6)&gt;24*2,1,IF(VLOOKUP($A3,'Outbreak dataset'!$A:$F,6)="",1,0))</f>
        <v>0</v>
      </c>
      <c r="D3" s="48">
        <f>IF(VLOOKUP($A3,'Outbreak dataset'!$A:$F,6)&gt;24*3,1,IF(VLOOKUP($A3,'Outbreak dataset'!$A:$F,6)="",1,0))</f>
        <v>0</v>
      </c>
      <c r="E3" s="48">
        <f>IF(VLOOKUP($A3,'Outbreak dataset'!$A:$F,6)&gt;24*4,1,IF(VLOOKUP($A3,'Outbreak dataset'!$A:$F,6)="",1,0))</f>
        <v>0</v>
      </c>
      <c r="F3" s="48">
        <f>IF(VLOOKUP($A3,'Outbreak dataset'!$A:$F,6)&gt;24*5,1,IF(VLOOKUP($A3,'Outbreak dataset'!$A:$F,6)="",1,0))</f>
        <v>0</v>
      </c>
      <c r="G3" s="48">
        <f>IF(VLOOKUP($A3,'Outbreak dataset'!$A:$L,12)&gt;24*(1-1), IF(VLOOKUP($A3,'Outbreak dataset'!$A:$L,6)&lt;24*(1),1,0),  IF(VLOOKUP($A3,'Outbreak dataset'!$A:$L,6)="",0,0))</f>
        <v>1</v>
      </c>
      <c r="H3" s="48">
        <f>IF(VLOOKUP($A3,'Outbreak dataset'!$A:$L,12)&gt;24*(2-1), IF(VLOOKUP($A3,'Outbreak dataset'!$A:$L,6)&lt;24*(2),1,0),  IF(VLOOKUP($A3,'Outbreak dataset'!$A:$L,6)="",0,0))</f>
        <v>1</v>
      </c>
      <c r="I3" s="48">
        <f>IF(VLOOKUP($A3,'Outbreak dataset'!$A:$L,12)&gt;24*(3-1), IF(VLOOKUP($A3,'Outbreak dataset'!$A:$L,6)&lt;24*(3),1,0),  IF(VLOOKUP($A3,'Outbreak dataset'!$A:$L,6)="",0,0))</f>
        <v>0</v>
      </c>
      <c r="J3" s="48">
        <f>IF(VLOOKUP($A3,'Outbreak dataset'!$A:$L,12)&gt;24*(4-1), IF(VLOOKUP($A3,'Outbreak dataset'!$A:$L,6)&lt;24*(4),1,0),  IF(VLOOKUP($A3,'Outbreak dataset'!$A:$L,6)="",0,0))</f>
        <v>0</v>
      </c>
      <c r="K3" s="48">
        <f>IF(VLOOKUP($A3,'Outbreak dataset'!$A:$L,12)&gt;24*(5-1), IF(VLOOKUP($A3,'Outbreak dataset'!$A:$L,6)&lt;24*(5),1,0),  IF(VLOOKUP($A3,'Outbreak dataset'!$A:$L,6)="",0,0))</f>
        <v>0</v>
      </c>
      <c r="L3" s="49">
        <f>IF(VLOOKUP($A3,'Outbreak dataset'!$A:$L,12)&lt;24*(1-1), IF(VLOOKUP($A3,'Outbreak dataset'!$A:$L,6)="",0,1),0)</f>
        <v>0</v>
      </c>
      <c r="M3" s="49">
        <f>IF(VLOOKUP($A3,'Outbreak dataset'!$A:$L,12)&lt;24*(2-1), IF(VLOOKUP($A3,'Outbreak dataset'!$A:$L,6)="",0,1),0)</f>
        <v>0</v>
      </c>
      <c r="N3" s="49">
        <f>IF(VLOOKUP($A3,'Outbreak dataset'!$A:$L,12)&lt;24*(3-1), IF(VLOOKUP($A3,'Outbreak dataset'!$A:$L,6)="",0,1),0)</f>
        <v>1</v>
      </c>
      <c r="O3" s="49">
        <f>IF(VLOOKUP($A3,'Outbreak dataset'!$A:$L,12)&lt;24*(4-1), IF(VLOOKUP($A3,'Outbreak dataset'!$A:$L,6)="",0,1),0)</f>
        <v>1</v>
      </c>
      <c r="P3" s="49">
        <f>IF(VLOOKUP($A3,'Outbreak dataset'!$A:$L,12)&lt;24*(5-1), IF(VLOOKUP($A3,'Outbreak dataset'!$A:$L,6)="",0,1),0)</f>
        <v>1</v>
      </c>
      <c r="R3" s="6"/>
      <c r="S3" s="6"/>
    </row>
    <row r="4" spans="1:23" ht="16.5" thickBot="1">
      <c r="A4" s="50">
        <f>IF(ISERROR(MATCH(A3+1,'Outbreak dataset'!A:A,0)),"",A3+1)</f>
        <v>2</v>
      </c>
      <c r="B4" s="3">
        <f>IF(VLOOKUP($A4,'Outbreak dataset'!$A:$F,6)&gt;24*1,1,IF(VLOOKUP($A4,'Outbreak dataset'!$A:$F,6)="",1,0))</f>
        <v>0</v>
      </c>
      <c r="C4" s="3">
        <f>IF(VLOOKUP($A4,'Outbreak dataset'!$A:$F,6)&gt;24*2,1,IF(VLOOKUP($A4,'Outbreak dataset'!$A:$F,6)="",1,0))</f>
        <v>0</v>
      </c>
      <c r="D4" s="3">
        <f>IF(VLOOKUP($A4,'Outbreak dataset'!$A:$F,6)&gt;24*3,1,IF(VLOOKUP($A4,'Outbreak dataset'!$A:$F,6)="",1,0))</f>
        <v>0</v>
      </c>
      <c r="E4" s="3">
        <f>IF(VLOOKUP($A4,'Outbreak dataset'!$A:$F,6)&gt;24*4,1,IF(VLOOKUP($A4,'Outbreak dataset'!$A:$F,6)="",1,0))</f>
        <v>0</v>
      </c>
      <c r="F4" s="3">
        <f>IF(VLOOKUP($A4,'Outbreak dataset'!$A:$F,6)&gt;24*5,1,IF(VLOOKUP($A4,'Outbreak dataset'!$A:$F,6)="",1,0))</f>
        <v>0</v>
      </c>
      <c r="G4" s="3">
        <f>IF(VLOOKUP($A4,'Outbreak dataset'!$A:$L,12)&gt;24*(1-1), IF(VLOOKUP($A4,'Outbreak dataset'!$A:$L,6)&lt;24*(1),1,0),  IF(VLOOKUP($A4,'Outbreak dataset'!$A:$L,6)="",0,0))</f>
        <v>1</v>
      </c>
      <c r="H4" s="3">
        <f>IF(VLOOKUP($A4,'Outbreak dataset'!$A:$L,12)&gt;24*(2-1), IF(VLOOKUP($A4,'Outbreak dataset'!$A:$L,6)&lt;24*(2),1,0),  IF(VLOOKUP($A4,'Outbreak dataset'!$A:$L,6)="",0,0))</f>
        <v>1</v>
      </c>
      <c r="I4" s="3">
        <f>IF(VLOOKUP($A4,'Outbreak dataset'!$A:$L,12)&gt;24*(3-1), IF(VLOOKUP($A4,'Outbreak dataset'!$A:$L,6)&lt;24*(3),1,0),  IF(VLOOKUP($A4,'Outbreak dataset'!$A:$L,6)="",0,0))</f>
        <v>1</v>
      </c>
      <c r="J4" s="3">
        <f>IF(VLOOKUP($A4,'Outbreak dataset'!$A:$L,12)&gt;24*(4-1), IF(VLOOKUP($A4,'Outbreak dataset'!$A:$L,6)&lt;24*(4),1,0),  IF(VLOOKUP($A4,'Outbreak dataset'!$A:$L,6)="",0,0))</f>
        <v>0</v>
      </c>
      <c r="K4" s="3">
        <f>IF(VLOOKUP($A4,'Outbreak dataset'!$A:$L,12)&gt;24*(5-1), IF(VLOOKUP($A4,'Outbreak dataset'!$A:$L,6)&lt;24*(5),1,0),  IF(VLOOKUP($A4,'Outbreak dataset'!$A:$L,6)="",0,0))</f>
        <v>0</v>
      </c>
      <c r="L4" s="51">
        <f>IF(VLOOKUP($A4,'Outbreak dataset'!$A:$L,12)&lt;24*(1-1), IF(VLOOKUP($A4,'Outbreak dataset'!$A:$L,6)="",0,1),0)</f>
        <v>0</v>
      </c>
      <c r="M4" s="51">
        <f>IF(VLOOKUP($A4,'Outbreak dataset'!$A:$L,12)&lt;24*(2-1), IF(VLOOKUP($A4,'Outbreak dataset'!$A:$L,6)="",0,1),0)</f>
        <v>0</v>
      </c>
      <c r="N4" s="51">
        <f>IF(VLOOKUP($A4,'Outbreak dataset'!$A:$L,12)&lt;24*(3-1), IF(VLOOKUP($A4,'Outbreak dataset'!$A:$L,6)="",0,1),0)</f>
        <v>0</v>
      </c>
      <c r="O4" s="51">
        <f>IF(VLOOKUP($A4,'Outbreak dataset'!$A:$L,12)&lt;24*(4-1), IF(VLOOKUP($A4,'Outbreak dataset'!$A:$L,6)="",0,1),0)</f>
        <v>1</v>
      </c>
      <c r="P4" s="51">
        <f>IF(VLOOKUP($A4,'Outbreak dataset'!$A:$L,12)&lt;24*(5-1), IF(VLOOKUP($A4,'Outbreak dataset'!$A:$L,6)="",0,1),0)</f>
        <v>1</v>
      </c>
      <c r="R4" s="6"/>
      <c r="S4" s="6"/>
    </row>
    <row r="5" spans="1:23">
      <c r="A5" s="50">
        <f>IF(ISERROR(MATCH(A4+1,'Outbreak dataset'!A:A,0)),"",A4+1)</f>
        <v>3</v>
      </c>
      <c r="B5" s="3">
        <f>IF(VLOOKUP($A5,'Outbreak dataset'!$A:$F,6)&gt;24*1,1,IF(VLOOKUP($A5,'Outbreak dataset'!$A:$F,6)="",1,0))</f>
        <v>0</v>
      </c>
      <c r="C5" s="3">
        <f>IF(VLOOKUP($A5,'Outbreak dataset'!$A:$F,6)&gt;24*2,1,IF(VLOOKUP($A5,'Outbreak dataset'!$A:$F,6)="",1,0))</f>
        <v>0</v>
      </c>
      <c r="D5" s="3">
        <f>IF(VLOOKUP($A5,'Outbreak dataset'!$A:$F,6)&gt;24*3,1,IF(VLOOKUP($A5,'Outbreak dataset'!$A:$F,6)="",1,0))</f>
        <v>0</v>
      </c>
      <c r="E5" s="3">
        <f>IF(VLOOKUP($A5,'Outbreak dataset'!$A:$F,6)&gt;24*4,1,IF(VLOOKUP($A5,'Outbreak dataset'!$A:$F,6)="",1,0))</f>
        <v>0</v>
      </c>
      <c r="F5" s="3">
        <f>IF(VLOOKUP($A5,'Outbreak dataset'!$A:$F,6)&gt;24*5,1,IF(VLOOKUP($A5,'Outbreak dataset'!$A:$F,6)="",1,0))</f>
        <v>0</v>
      </c>
      <c r="G5" s="3">
        <f>IF(VLOOKUP($A5,'Outbreak dataset'!$A:$L,12)&gt;24*(1-1), IF(VLOOKUP($A5,'Outbreak dataset'!$A:$L,6)&lt;24*(1),1,0),  IF(VLOOKUP($A5,'Outbreak dataset'!$A:$L,6)="",0,0))</f>
        <v>1</v>
      </c>
      <c r="H5" s="3">
        <f>IF(VLOOKUP($A5,'Outbreak dataset'!$A:$L,12)&gt;24*(2-1), IF(VLOOKUP($A5,'Outbreak dataset'!$A:$L,6)&lt;24*(2),1,0),  IF(VLOOKUP($A5,'Outbreak dataset'!$A:$L,6)="",0,0))</f>
        <v>1</v>
      </c>
      <c r="I5" s="3">
        <f>IF(VLOOKUP($A5,'Outbreak dataset'!$A:$L,12)&gt;24*(3-1), IF(VLOOKUP($A5,'Outbreak dataset'!$A:$L,6)&lt;24*(3),1,0),  IF(VLOOKUP($A5,'Outbreak dataset'!$A:$L,6)="",0,0))</f>
        <v>0</v>
      </c>
      <c r="J5" s="3">
        <f>IF(VLOOKUP($A5,'Outbreak dataset'!$A:$L,12)&gt;24*(4-1), IF(VLOOKUP($A5,'Outbreak dataset'!$A:$L,6)&lt;24*(4),1,0),  IF(VLOOKUP($A5,'Outbreak dataset'!$A:$L,6)="",0,0))</f>
        <v>0</v>
      </c>
      <c r="K5" s="3">
        <f>IF(VLOOKUP($A5,'Outbreak dataset'!$A:$L,12)&gt;24*(5-1), IF(VLOOKUP($A5,'Outbreak dataset'!$A:$L,6)&lt;24*(5),1,0),  IF(VLOOKUP($A5,'Outbreak dataset'!$A:$L,6)="",0,0))</f>
        <v>0</v>
      </c>
      <c r="L5" s="51">
        <f>IF(VLOOKUP($A5,'Outbreak dataset'!$A:$L,12)&lt;24*(1-1), IF(VLOOKUP($A5,'Outbreak dataset'!$A:$L,6)="",0,1),0)</f>
        <v>0</v>
      </c>
      <c r="M5" s="51">
        <f>IF(VLOOKUP($A5,'Outbreak dataset'!$A:$L,12)&lt;24*(2-1), IF(VLOOKUP($A5,'Outbreak dataset'!$A:$L,6)="",0,1),0)</f>
        <v>0</v>
      </c>
      <c r="N5" s="51">
        <f>IF(VLOOKUP($A5,'Outbreak dataset'!$A:$L,12)&lt;24*(3-1), IF(VLOOKUP($A5,'Outbreak dataset'!$A:$L,6)="",0,1),0)</f>
        <v>1</v>
      </c>
      <c r="O5" s="51">
        <f>IF(VLOOKUP($A5,'Outbreak dataset'!$A:$L,12)&lt;24*(4-1), IF(VLOOKUP($A5,'Outbreak dataset'!$A:$L,6)="",0,1),0)</f>
        <v>1</v>
      </c>
      <c r="P5" s="51">
        <f>IF(VLOOKUP($A5,'Outbreak dataset'!$A:$L,12)&lt;24*(5-1), IF(VLOOKUP($A5,'Outbreak dataset'!$A:$L,6)="",0,1),0)</f>
        <v>1</v>
      </c>
      <c r="R5" s="55"/>
      <c r="S5" s="56" t="s">
        <v>41</v>
      </c>
      <c r="T5" s="56" t="s">
        <v>42</v>
      </c>
      <c r="U5" s="56" t="s">
        <v>43</v>
      </c>
      <c r="V5" s="56" t="s">
        <v>46</v>
      </c>
      <c r="W5" s="57" t="s">
        <v>45</v>
      </c>
    </row>
    <row r="6" spans="1:23">
      <c r="A6" s="50">
        <f>IF(ISERROR(MATCH(A5+1,'Outbreak dataset'!A:A,0)),"",A5+1)</f>
        <v>4</v>
      </c>
      <c r="B6" s="3">
        <f>IF(VLOOKUP($A6,'Outbreak dataset'!$A:$F,6)&gt;24*1,1,IF(VLOOKUP($A6,'Outbreak dataset'!$A:$F,6)="",1,0))</f>
        <v>0</v>
      </c>
      <c r="C6" s="3">
        <f>IF(VLOOKUP($A6,'Outbreak dataset'!$A:$F,6)&gt;24*2,1,IF(VLOOKUP($A6,'Outbreak dataset'!$A:$F,6)="",1,0))</f>
        <v>0</v>
      </c>
      <c r="D6" s="3">
        <f>IF(VLOOKUP($A6,'Outbreak dataset'!$A:$F,6)&gt;24*3,1,IF(VLOOKUP($A6,'Outbreak dataset'!$A:$F,6)="",1,0))</f>
        <v>0</v>
      </c>
      <c r="E6" s="3">
        <f>IF(VLOOKUP($A6,'Outbreak dataset'!$A:$F,6)&gt;24*4,1,IF(VLOOKUP($A6,'Outbreak dataset'!$A:$F,6)="",1,0))</f>
        <v>0</v>
      </c>
      <c r="F6" s="3">
        <f>IF(VLOOKUP($A6,'Outbreak dataset'!$A:$F,6)&gt;24*5,1,IF(VLOOKUP($A6,'Outbreak dataset'!$A:$F,6)="",1,0))</f>
        <v>0</v>
      </c>
      <c r="G6" s="3">
        <f>IF(VLOOKUP($A6,'Outbreak dataset'!$A:$L,12)&gt;24*(1-1), IF(VLOOKUP($A6,'Outbreak dataset'!$A:$L,6)&lt;24*(1),1,0),  IF(VLOOKUP($A6,'Outbreak dataset'!$A:$L,6)="",0,0))</f>
        <v>1</v>
      </c>
      <c r="H6" s="3">
        <f>IF(VLOOKUP($A6,'Outbreak dataset'!$A:$L,12)&gt;24*(2-1), IF(VLOOKUP($A6,'Outbreak dataset'!$A:$L,6)&lt;24*(2),1,0),  IF(VLOOKUP($A6,'Outbreak dataset'!$A:$L,6)="",0,0))</f>
        <v>1</v>
      </c>
      <c r="I6" s="3">
        <f>IF(VLOOKUP($A6,'Outbreak dataset'!$A:$L,12)&gt;24*(3-1), IF(VLOOKUP($A6,'Outbreak dataset'!$A:$L,6)&lt;24*(3),1,0),  IF(VLOOKUP($A6,'Outbreak dataset'!$A:$L,6)="",0,0))</f>
        <v>0</v>
      </c>
      <c r="J6" s="3">
        <f>IF(VLOOKUP($A6,'Outbreak dataset'!$A:$L,12)&gt;24*(4-1), IF(VLOOKUP($A6,'Outbreak dataset'!$A:$L,6)&lt;24*(4),1,0),  IF(VLOOKUP($A6,'Outbreak dataset'!$A:$L,6)="",0,0))</f>
        <v>0</v>
      </c>
      <c r="K6" s="3">
        <f>IF(VLOOKUP($A6,'Outbreak dataset'!$A:$L,12)&gt;24*(5-1), IF(VLOOKUP($A6,'Outbreak dataset'!$A:$L,6)&lt;24*(5),1,0),  IF(VLOOKUP($A6,'Outbreak dataset'!$A:$L,6)="",0,0))</f>
        <v>0</v>
      </c>
      <c r="L6" s="51">
        <f>IF(VLOOKUP($A6,'Outbreak dataset'!$A:$L,12)&lt;24*(1-1), IF(VLOOKUP($A6,'Outbreak dataset'!$A:$L,6)="",0,1),0)</f>
        <v>0</v>
      </c>
      <c r="M6" s="51">
        <f>IF(VLOOKUP($A6,'Outbreak dataset'!$A:$L,12)&lt;24*(2-1), IF(VLOOKUP($A6,'Outbreak dataset'!$A:$L,6)="",0,1),0)</f>
        <v>0</v>
      </c>
      <c r="N6" s="51">
        <f>IF(VLOOKUP($A6,'Outbreak dataset'!$A:$L,12)&lt;24*(3-1), IF(VLOOKUP($A6,'Outbreak dataset'!$A:$L,6)="",0,1),0)</f>
        <v>1</v>
      </c>
      <c r="O6" s="51">
        <f>IF(VLOOKUP($A6,'Outbreak dataset'!$A:$L,12)&lt;24*(4-1), IF(VLOOKUP($A6,'Outbreak dataset'!$A:$L,6)="",0,1),0)</f>
        <v>1</v>
      </c>
      <c r="P6" s="51">
        <f>IF(VLOOKUP($A6,'Outbreak dataset'!$A:$L,12)&lt;24*(5-1), IF(VLOOKUP($A6,'Outbreak dataset'!$A:$L,6)="",0,1),0)</f>
        <v>1</v>
      </c>
      <c r="R6" s="58" t="s">
        <v>38</v>
      </c>
      <c r="S6" s="7">
        <f>SUM(B:B)</f>
        <v>73</v>
      </c>
      <c r="T6" s="7">
        <f t="shared" ref="T6:W6" si="0">SUM(C:C)</f>
        <v>68</v>
      </c>
      <c r="U6" s="7">
        <f t="shared" si="0"/>
        <v>66</v>
      </c>
      <c r="V6" s="7">
        <f t="shared" si="0"/>
        <v>61</v>
      </c>
      <c r="W6" s="59">
        <f t="shared" si="0"/>
        <v>31</v>
      </c>
    </row>
    <row r="7" spans="1:23">
      <c r="A7" s="50">
        <f>IF(ISERROR(MATCH(A6+1,'Outbreak dataset'!A:A,0)),"",A6+1)</f>
        <v>5</v>
      </c>
      <c r="B7" s="3">
        <f>IF(VLOOKUP($A7,'Outbreak dataset'!$A:$F,6)&gt;24*1,1,IF(VLOOKUP($A7,'Outbreak dataset'!$A:$F,6)="",1,0))</f>
        <v>0</v>
      </c>
      <c r="C7" s="3">
        <f>IF(VLOOKUP($A7,'Outbreak dataset'!$A:$F,6)&gt;24*2,1,IF(VLOOKUP($A7,'Outbreak dataset'!$A:$F,6)="",1,0))</f>
        <v>0</v>
      </c>
      <c r="D7" s="3">
        <f>IF(VLOOKUP($A7,'Outbreak dataset'!$A:$F,6)&gt;24*3,1,IF(VLOOKUP($A7,'Outbreak dataset'!$A:$F,6)="",1,0))</f>
        <v>0</v>
      </c>
      <c r="E7" s="3">
        <f>IF(VLOOKUP($A7,'Outbreak dataset'!$A:$F,6)&gt;24*4,1,IF(VLOOKUP($A7,'Outbreak dataset'!$A:$F,6)="",1,0))</f>
        <v>0</v>
      </c>
      <c r="F7" s="3">
        <f>IF(VLOOKUP($A7,'Outbreak dataset'!$A:$F,6)&gt;24*5,1,IF(VLOOKUP($A7,'Outbreak dataset'!$A:$F,6)="",1,0))</f>
        <v>0</v>
      </c>
      <c r="G7" s="3">
        <f>IF(VLOOKUP($A7,'Outbreak dataset'!$A:$L,12)&gt;24*(1-1), IF(VLOOKUP($A7,'Outbreak dataset'!$A:$L,6)&lt;24*(1),1,0),  IF(VLOOKUP($A7,'Outbreak dataset'!$A:$L,6)="",0,0))</f>
        <v>1</v>
      </c>
      <c r="H7" s="3">
        <f>IF(VLOOKUP($A7,'Outbreak dataset'!$A:$L,12)&gt;24*(2-1), IF(VLOOKUP($A7,'Outbreak dataset'!$A:$L,6)&lt;24*(2),1,0),  IF(VLOOKUP($A7,'Outbreak dataset'!$A:$L,6)="",0,0))</f>
        <v>1</v>
      </c>
      <c r="I7" s="3">
        <f>IF(VLOOKUP($A7,'Outbreak dataset'!$A:$L,12)&gt;24*(3-1), IF(VLOOKUP($A7,'Outbreak dataset'!$A:$L,6)&lt;24*(3),1,0),  IF(VLOOKUP($A7,'Outbreak dataset'!$A:$L,6)="",0,0))</f>
        <v>1</v>
      </c>
      <c r="J7" s="3">
        <f>IF(VLOOKUP($A7,'Outbreak dataset'!$A:$L,12)&gt;24*(4-1), IF(VLOOKUP($A7,'Outbreak dataset'!$A:$L,6)&lt;24*(4),1,0),  IF(VLOOKUP($A7,'Outbreak dataset'!$A:$L,6)="",0,0))</f>
        <v>0</v>
      </c>
      <c r="K7" s="3">
        <f>IF(VLOOKUP($A7,'Outbreak dataset'!$A:$L,12)&gt;24*(5-1), IF(VLOOKUP($A7,'Outbreak dataset'!$A:$L,6)&lt;24*(5),1,0),  IF(VLOOKUP($A7,'Outbreak dataset'!$A:$L,6)="",0,0))</f>
        <v>0</v>
      </c>
      <c r="L7" s="51">
        <f>IF(VLOOKUP($A7,'Outbreak dataset'!$A:$L,12)&lt;24*(1-1), IF(VLOOKUP($A7,'Outbreak dataset'!$A:$L,6)="",0,1),0)</f>
        <v>0</v>
      </c>
      <c r="M7" s="51">
        <f>IF(VLOOKUP($A7,'Outbreak dataset'!$A:$L,12)&lt;24*(2-1), IF(VLOOKUP($A7,'Outbreak dataset'!$A:$L,6)="",0,1),0)</f>
        <v>0</v>
      </c>
      <c r="N7" s="51">
        <f>IF(VLOOKUP($A7,'Outbreak dataset'!$A:$L,12)&lt;24*(3-1), IF(VLOOKUP($A7,'Outbreak dataset'!$A:$L,6)="",0,1),0)</f>
        <v>0</v>
      </c>
      <c r="O7" s="51">
        <f>IF(VLOOKUP($A7,'Outbreak dataset'!$A:$L,12)&lt;24*(4-1), IF(VLOOKUP($A7,'Outbreak dataset'!$A:$L,6)="",0,1),0)</f>
        <v>1</v>
      </c>
      <c r="P7" s="51">
        <f>IF(VLOOKUP($A7,'Outbreak dataset'!$A:$L,12)&lt;24*(5-1), IF(VLOOKUP($A7,'Outbreak dataset'!$A:$L,6)="",0,1),0)</f>
        <v>1</v>
      </c>
      <c r="R7" s="58" t="s">
        <v>47</v>
      </c>
      <c r="S7" s="7">
        <f>SUM(G:G)</f>
        <v>5</v>
      </c>
      <c r="T7" s="7">
        <f t="shared" ref="T7:W7" si="1">SUM(H:H)</f>
        <v>10</v>
      </c>
      <c r="U7" s="7">
        <f t="shared" si="1"/>
        <v>6</v>
      </c>
      <c r="V7" s="7">
        <f t="shared" si="1"/>
        <v>9</v>
      </c>
      <c r="W7" s="59">
        <f t="shared" si="1"/>
        <v>36</v>
      </c>
    </row>
    <row r="8" spans="1:23" ht="16.5" thickBot="1">
      <c r="A8" s="50">
        <f>IF(ISERROR(MATCH(A7+1,'Outbreak dataset'!A:A,0)),"",A7+1)</f>
        <v>6</v>
      </c>
      <c r="B8" s="3">
        <f>IF(VLOOKUP($A8,'Outbreak dataset'!$A:$F,6)&gt;24*1,1,IF(VLOOKUP($A8,'Outbreak dataset'!$A:$F,6)="",1,0))</f>
        <v>1</v>
      </c>
      <c r="C8" s="3">
        <f>IF(VLOOKUP($A8,'Outbreak dataset'!$A:$F,6)&gt;24*2,1,IF(VLOOKUP($A8,'Outbreak dataset'!$A:$F,6)="",1,0))</f>
        <v>0</v>
      </c>
      <c r="D8" s="3">
        <f>IF(VLOOKUP($A8,'Outbreak dataset'!$A:$F,6)&gt;24*3,1,IF(VLOOKUP($A8,'Outbreak dataset'!$A:$F,6)="",1,0))</f>
        <v>0</v>
      </c>
      <c r="E8" s="3">
        <f>IF(VLOOKUP($A8,'Outbreak dataset'!$A:$F,6)&gt;24*4,1,IF(VLOOKUP($A8,'Outbreak dataset'!$A:$F,6)="",1,0))</f>
        <v>0</v>
      </c>
      <c r="F8" s="3">
        <f>IF(VLOOKUP($A8,'Outbreak dataset'!$A:$F,6)&gt;24*5,1,IF(VLOOKUP($A8,'Outbreak dataset'!$A:$F,6)="",1,0))</f>
        <v>0</v>
      </c>
      <c r="G8" s="3">
        <f>IF(VLOOKUP($A8,'Outbreak dataset'!$A:$L,12)&gt;24*(1-1), IF(VLOOKUP($A8,'Outbreak dataset'!$A:$L,6)&lt;24*(1),1,0),  IF(VLOOKUP($A8,'Outbreak dataset'!$A:$L,6)="",0,0))</f>
        <v>0</v>
      </c>
      <c r="H8" s="3">
        <f>IF(VLOOKUP($A8,'Outbreak dataset'!$A:$L,12)&gt;24*(2-1), IF(VLOOKUP($A8,'Outbreak dataset'!$A:$L,6)&lt;24*(2),1,0),  IF(VLOOKUP($A8,'Outbreak dataset'!$A:$L,6)="",0,0))</f>
        <v>1</v>
      </c>
      <c r="I8" s="3">
        <f>IF(VLOOKUP($A8,'Outbreak dataset'!$A:$L,12)&gt;24*(3-1), IF(VLOOKUP($A8,'Outbreak dataset'!$A:$L,6)&lt;24*(3),1,0),  IF(VLOOKUP($A8,'Outbreak dataset'!$A:$L,6)="",0,0))</f>
        <v>1</v>
      </c>
      <c r="J8" s="3">
        <f>IF(VLOOKUP($A8,'Outbreak dataset'!$A:$L,12)&gt;24*(4-1), IF(VLOOKUP($A8,'Outbreak dataset'!$A:$L,6)&lt;24*(4),1,0),  IF(VLOOKUP($A8,'Outbreak dataset'!$A:$L,6)="",0,0))</f>
        <v>1</v>
      </c>
      <c r="K8" s="3">
        <f>IF(VLOOKUP($A8,'Outbreak dataset'!$A:$L,12)&gt;24*(5-1), IF(VLOOKUP($A8,'Outbreak dataset'!$A:$L,6)&lt;24*(5),1,0),  IF(VLOOKUP($A8,'Outbreak dataset'!$A:$L,6)="",0,0))</f>
        <v>1</v>
      </c>
      <c r="L8" s="51">
        <f>IF(VLOOKUP($A8,'Outbreak dataset'!$A:$L,12)&lt;24*(1-1), IF(VLOOKUP($A8,'Outbreak dataset'!$A:$L,6)="",0,1),0)</f>
        <v>0</v>
      </c>
      <c r="M8" s="51">
        <f>IF(VLOOKUP($A8,'Outbreak dataset'!$A:$L,12)&lt;24*(2-1), IF(VLOOKUP($A8,'Outbreak dataset'!$A:$L,6)="",0,1),0)</f>
        <v>0</v>
      </c>
      <c r="N8" s="51">
        <f>IF(VLOOKUP($A8,'Outbreak dataset'!$A:$L,12)&lt;24*(3-1), IF(VLOOKUP($A8,'Outbreak dataset'!$A:$L,6)="",0,1),0)</f>
        <v>0</v>
      </c>
      <c r="O8" s="51">
        <f>IF(VLOOKUP($A8,'Outbreak dataset'!$A:$L,12)&lt;24*(4-1), IF(VLOOKUP($A8,'Outbreak dataset'!$A:$L,6)="",0,1),0)</f>
        <v>0</v>
      </c>
      <c r="P8" s="51">
        <f>IF(VLOOKUP($A8,'Outbreak dataset'!$A:$L,12)&lt;24*(5-1), IF(VLOOKUP($A8,'Outbreak dataset'!$A:$L,6)="",0,1),0)</f>
        <v>0</v>
      </c>
      <c r="R8" s="60" t="s">
        <v>40</v>
      </c>
      <c r="S8" s="61">
        <f>SUM(L:L)</f>
        <v>0</v>
      </c>
      <c r="T8" s="61">
        <f t="shared" ref="T8:W8" si="2">SUM(M:M)</f>
        <v>0</v>
      </c>
      <c r="U8" s="61">
        <f t="shared" si="2"/>
        <v>6</v>
      </c>
      <c r="V8" s="61">
        <f t="shared" si="2"/>
        <v>8</v>
      </c>
      <c r="W8" s="62">
        <f t="shared" si="2"/>
        <v>11</v>
      </c>
    </row>
    <row r="9" spans="1:23">
      <c r="A9" s="50">
        <f>IF(ISERROR(MATCH(A8+1,'Outbreak dataset'!A:A,0)),"",A8+1)</f>
        <v>7</v>
      </c>
      <c r="B9" s="3">
        <f>IF(VLOOKUP($A9,'Outbreak dataset'!$A:$F,6)&gt;24*1,1,IF(VLOOKUP($A9,'Outbreak dataset'!$A:$F,6)="",1,0))</f>
        <v>1</v>
      </c>
      <c r="C9" s="3">
        <f>IF(VLOOKUP($A9,'Outbreak dataset'!$A:$F,6)&gt;24*2,1,IF(VLOOKUP($A9,'Outbreak dataset'!$A:$F,6)="",1,0))</f>
        <v>0</v>
      </c>
      <c r="D9" s="3">
        <f>IF(VLOOKUP($A9,'Outbreak dataset'!$A:$F,6)&gt;24*3,1,IF(VLOOKUP($A9,'Outbreak dataset'!$A:$F,6)="",1,0))</f>
        <v>0</v>
      </c>
      <c r="E9" s="3">
        <f>IF(VLOOKUP($A9,'Outbreak dataset'!$A:$F,6)&gt;24*4,1,IF(VLOOKUP($A9,'Outbreak dataset'!$A:$F,6)="",1,0))</f>
        <v>0</v>
      </c>
      <c r="F9" s="3">
        <f>IF(VLOOKUP($A9,'Outbreak dataset'!$A:$F,6)&gt;24*5,1,IF(VLOOKUP($A9,'Outbreak dataset'!$A:$F,6)="",1,0))</f>
        <v>0</v>
      </c>
      <c r="G9" s="3">
        <f>IF(VLOOKUP($A9,'Outbreak dataset'!$A:$L,12)&gt;24*(1-1), IF(VLOOKUP($A9,'Outbreak dataset'!$A:$L,6)&lt;24*(1),1,0),  IF(VLOOKUP($A9,'Outbreak dataset'!$A:$L,6)="",0,0))</f>
        <v>0</v>
      </c>
      <c r="H9" s="3">
        <f>IF(VLOOKUP($A9,'Outbreak dataset'!$A:$L,12)&gt;24*(2-1), IF(VLOOKUP($A9,'Outbreak dataset'!$A:$L,6)&lt;24*(2),1,0),  IF(VLOOKUP($A9,'Outbreak dataset'!$A:$L,6)="",0,0))</f>
        <v>1</v>
      </c>
      <c r="I9" s="3">
        <f>IF(VLOOKUP($A9,'Outbreak dataset'!$A:$L,12)&gt;24*(3-1), IF(VLOOKUP($A9,'Outbreak dataset'!$A:$L,6)&lt;24*(3),1,0),  IF(VLOOKUP($A9,'Outbreak dataset'!$A:$L,6)="",0,0))</f>
        <v>0</v>
      </c>
      <c r="J9" s="3">
        <f>IF(VLOOKUP($A9,'Outbreak dataset'!$A:$L,12)&gt;24*(4-1), IF(VLOOKUP($A9,'Outbreak dataset'!$A:$L,6)&lt;24*(4),1,0),  IF(VLOOKUP($A9,'Outbreak dataset'!$A:$L,6)="",0,0))</f>
        <v>0</v>
      </c>
      <c r="K9" s="3">
        <f>IF(VLOOKUP($A9,'Outbreak dataset'!$A:$L,12)&gt;24*(5-1), IF(VLOOKUP($A9,'Outbreak dataset'!$A:$L,6)&lt;24*(5),1,0),  IF(VLOOKUP($A9,'Outbreak dataset'!$A:$L,6)="",0,0))</f>
        <v>0</v>
      </c>
      <c r="L9" s="51">
        <f>IF(VLOOKUP($A9,'Outbreak dataset'!$A:$L,12)&lt;24*(1-1), IF(VLOOKUP($A9,'Outbreak dataset'!$A:$L,6)="",0,1),0)</f>
        <v>0</v>
      </c>
      <c r="M9" s="51">
        <f>IF(VLOOKUP($A9,'Outbreak dataset'!$A:$L,12)&lt;24*(2-1), IF(VLOOKUP($A9,'Outbreak dataset'!$A:$L,6)="",0,1),0)</f>
        <v>0</v>
      </c>
      <c r="N9" s="51">
        <f>IF(VLOOKUP($A9,'Outbreak dataset'!$A:$L,12)&lt;24*(3-1), IF(VLOOKUP($A9,'Outbreak dataset'!$A:$L,6)="",0,1),0)</f>
        <v>1</v>
      </c>
      <c r="O9" s="51">
        <f>IF(VLOOKUP($A9,'Outbreak dataset'!$A:$L,12)&lt;24*(4-1), IF(VLOOKUP($A9,'Outbreak dataset'!$A:$L,6)="",0,1),0)</f>
        <v>1</v>
      </c>
      <c r="P9" s="51">
        <f>IF(VLOOKUP($A9,'Outbreak dataset'!$A:$L,12)&lt;24*(5-1), IF(VLOOKUP($A9,'Outbreak dataset'!$A:$L,6)="",0,1),0)</f>
        <v>1</v>
      </c>
    </row>
    <row r="10" spans="1:23">
      <c r="A10" s="50">
        <f>IF(ISERROR(MATCH(A9+1,'Outbreak dataset'!A:A,0)),"",A9+1)</f>
        <v>8</v>
      </c>
      <c r="B10" s="3">
        <f>IF(VLOOKUP($A10,'Outbreak dataset'!$A:$F,6)&gt;24*1,1,IF(VLOOKUP($A10,'Outbreak dataset'!$A:$F,6)="",1,0))</f>
        <v>1</v>
      </c>
      <c r="C10" s="3">
        <f>IF(VLOOKUP($A10,'Outbreak dataset'!$A:$F,6)&gt;24*2,1,IF(VLOOKUP($A10,'Outbreak dataset'!$A:$F,6)="",1,0))</f>
        <v>0</v>
      </c>
      <c r="D10" s="3">
        <f>IF(VLOOKUP($A10,'Outbreak dataset'!$A:$F,6)&gt;24*3,1,IF(VLOOKUP($A10,'Outbreak dataset'!$A:$F,6)="",1,0))</f>
        <v>0</v>
      </c>
      <c r="E10" s="3">
        <f>IF(VLOOKUP($A10,'Outbreak dataset'!$A:$F,6)&gt;24*4,1,IF(VLOOKUP($A10,'Outbreak dataset'!$A:$F,6)="",1,0))</f>
        <v>0</v>
      </c>
      <c r="F10" s="3">
        <f>IF(VLOOKUP($A10,'Outbreak dataset'!$A:$F,6)&gt;24*5,1,IF(VLOOKUP($A10,'Outbreak dataset'!$A:$F,6)="",1,0))</f>
        <v>0</v>
      </c>
      <c r="G10" s="3">
        <f>IF(VLOOKUP($A10,'Outbreak dataset'!$A:$L,12)&gt;24*(1-1), IF(VLOOKUP($A10,'Outbreak dataset'!$A:$L,6)&lt;24*(1),1,0),  IF(VLOOKUP($A10,'Outbreak dataset'!$A:$L,6)="",0,0))</f>
        <v>0</v>
      </c>
      <c r="H10" s="3">
        <f>IF(VLOOKUP($A10,'Outbreak dataset'!$A:$L,12)&gt;24*(2-1), IF(VLOOKUP($A10,'Outbreak dataset'!$A:$L,6)&lt;24*(2),1,0),  IF(VLOOKUP($A10,'Outbreak dataset'!$A:$L,6)="",0,0))</f>
        <v>1</v>
      </c>
      <c r="I10" s="3">
        <f>IF(VLOOKUP($A10,'Outbreak dataset'!$A:$L,12)&gt;24*(3-1), IF(VLOOKUP($A10,'Outbreak dataset'!$A:$L,6)&lt;24*(3),1,0),  IF(VLOOKUP($A10,'Outbreak dataset'!$A:$L,6)="",0,0))</f>
        <v>0</v>
      </c>
      <c r="J10" s="3">
        <f>IF(VLOOKUP($A10,'Outbreak dataset'!$A:$L,12)&gt;24*(4-1), IF(VLOOKUP($A10,'Outbreak dataset'!$A:$L,6)&lt;24*(4),1,0),  IF(VLOOKUP($A10,'Outbreak dataset'!$A:$L,6)="",0,0))</f>
        <v>0</v>
      </c>
      <c r="K10" s="3">
        <f>IF(VLOOKUP($A10,'Outbreak dataset'!$A:$L,12)&gt;24*(5-1), IF(VLOOKUP($A10,'Outbreak dataset'!$A:$L,6)&lt;24*(5),1,0),  IF(VLOOKUP($A10,'Outbreak dataset'!$A:$L,6)="",0,0))</f>
        <v>0</v>
      </c>
      <c r="L10" s="51">
        <f>IF(VLOOKUP($A10,'Outbreak dataset'!$A:$L,12)&lt;24*(1-1), IF(VLOOKUP($A10,'Outbreak dataset'!$A:$L,6)="",0,1),0)</f>
        <v>0</v>
      </c>
      <c r="M10" s="51">
        <f>IF(VLOOKUP($A10,'Outbreak dataset'!$A:$L,12)&lt;24*(2-1), IF(VLOOKUP($A10,'Outbreak dataset'!$A:$L,6)="",0,1),0)</f>
        <v>0</v>
      </c>
      <c r="N10" s="51">
        <f>IF(VLOOKUP($A10,'Outbreak dataset'!$A:$L,12)&lt;24*(3-1), IF(VLOOKUP($A10,'Outbreak dataset'!$A:$L,6)="",0,1),0)</f>
        <v>1</v>
      </c>
      <c r="O10" s="51">
        <f>IF(VLOOKUP($A10,'Outbreak dataset'!$A:$L,12)&lt;24*(4-1), IF(VLOOKUP($A10,'Outbreak dataset'!$A:$L,6)="",0,1),0)</f>
        <v>1</v>
      </c>
      <c r="P10" s="51">
        <f>IF(VLOOKUP($A10,'Outbreak dataset'!$A:$L,12)&lt;24*(5-1), IF(VLOOKUP($A10,'Outbreak dataset'!$A:$L,6)="",0,1),0)</f>
        <v>1</v>
      </c>
    </row>
    <row r="11" spans="1:23">
      <c r="A11" s="50">
        <f>IF(ISERROR(MATCH(A10+1,'Outbreak dataset'!A:A,0)),"",A10+1)</f>
        <v>9</v>
      </c>
      <c r="B11" s="3">
        <f>IF(VLOOKUP($A11,'Outbreak dataset'!$A:$F,6)&gt;24*1,1,IF(VLOOKUP($A11,'Outbreak dataset'!$A:$F,6)="",1,0))</f>
        <v>1</v>
      </c>
      <c r="C11" s="3">
        <f>IF(VLOOKUP($A11,'Outbreak dataset'!$A:$F,6)&gt;24*2,1,IF(VLOOKUP($A11,'Outbreak dataset'!$A:$F,6)="",1,0))</f>
        <v>0</v>
      </c>
      <c r="D11" s="3">
        <f>IF(VLOOKUP($A11,'Outbreak dataset'!$A:$F,6)&gt;24*3,1,IF(VLOOKUP($A11,'Outbreak dataset'!$A:$F,6)="",1,0))</f>
        <v>0</v>
      </c>
      <c r="E11" s="3">
        <f>IF(VLOOKUP($A11,'Outbreak dataset'!$A:$F,6)&gt;24*4,1,IF(VLOOKUP($A11,'Outbreak dataset'!$A:$F,6)="",1,0))</f>
        <v>0</v>
      </c>
      <c r="F11" s="3">
        <f>IF(VLOOKUP($A11,'Outbreak dataset'!$A:$F,6)&gt;24*5,1,IF(VLOOKUP($A11,'Outbreak dataset'!$A:$F,6)="",1,0))</f>
        <v>0</v>
      </c>
      <c r="G11" s="3">
        <f>IF(VLOOKUP($A11,'Outbreak dataset'!$A:$L,12)&gt;24*(1-1), IF(VLOOKUP($A11,'Outbreak dataset'!$A:$L,6)&lt;24*(1),1,0),  IF(VLOOKUP($A11,'Outbreak dataset'!$A:$L,6)="",0,0))</f>
        <v>0</v>
      </c>
      <c r="H11" s="3">
        <f>IF(VLOOKUP($A11,'Outbreak dataset'!$A:$L,12)&gt;24*(2-1), IF(VLOOKUP($A11,'Outbreak dataset'!$A:$L,6)&lt;24*(2),1,0),  IF(VLOOKUP($A11,'Outbreak dataset'!$A:$L,6)="",0,0))</f>
        <v>1</v>
      </c>
      <c r="I11" s="3">
        <f>IF(VLOOKUP($A11,'Outbreak dataset'!$A:$L,12)&gt;24*(3-1), IF(VLOOKUP($A11,'Outbreak dataset'!$A:$L,6)&lt;24*(3),1,0),  IF(VLOOKUP($A11,'Outbreak dataset'!$A:$L,6)="",0,0))</f>
        <v>0</v>
      </c>
      <c r="J11" s="3">
        <f>IF(VLOOKUP($A11,'Outbreak dataset'!$A:$L,12)&gt;24*(4-1), IF(VLOOKUP($A11,'Outbreak dataset'!$A:$L,6)&lt;24*(4),1,0),  IF(VLOOKUP($A11,'Outbreak dataset'!$A:$L,6)="",0,0))</f>
        <v>0</v>
      </c>
      <c r="K11" s="3">
        <f>IF(VLOOKUP($A11,'Outbreak dataset'!$A:$L,12)&gt;24*(5-1), IF(VLOOKUP($A11,'Outbreak dataset'!$A:$L,6)&lt;24*(5),1,0),  IF(VLOOKUP($A11,'Outbreak dataset'!$A:$L,6)="",0,0))</f>
        <v>0</v>
      </c>
      <c r="L11" s="51">
        <f>IF(VLOOKUP($A11,'Outbreak dataset'!$A:$L,12)&lt;24*(1-1), IF(VLOOKUP($A11,'Outbreak dataset'!$A:$L,6)="",0,1),0)</f>
        <v>0</v>
      </c>
      <c r="M11" s="51">
        <f>IF(VLOOKUP($A11,'Outbreak dataset'!$A:$L,12)&lt;24*(2-1), IF(VLOOKUP($A11,'Outbreak dataset'!$A:$L,6)="",0,1),0)</f>
        <v>0</v>
      </c>
      <c r="N11" s="51">
        <f>IF(VLOOKUP($A11,'Outbreak dataset'!$A:$L,12)&lt;24*(3-1), IF(VLOOKUP($A11,'Outbreak dataset'!$A:$L,6)="",0,1),0)</f>
        <v>1</v>
      </c>
      <c r="O11" s="51">
        <f>IF(VLOOKUP($A11,'Outbreak dataset'!$A:$L,12)&lt;24*(4-1), IF(VLOOKUP($A11,'Outbreak dataset'!$A:$L,6)="",0,1),0)</f>
        <v>1</v>
      </c>
      <c r="P11" s="51">
        <f>IF(VLOOKUP($A11,'Outbreak dataset'!$A:$L,12)&lt;24*(5-1), IF(VLOOKUP($A11,'Outbreak dataset'!$A:$L,6)="",0,1),0)</f>
        <v>1</v>
      </c>
    </row>
    <row r="12" spans="1:23">
      <c r="A12" s="50">
        <f>IF(ISERROR(MATCH(A11+1,'Outbreak dataset'!A:A,0)),"",A11+1)</f>
        <v>10</v>
      </c>
      <c r="B12" s="3">
        <f>IF(VLOOKUP($A12,'Outbreak dataset'!$A:$F,6)&gt;24*1,1,IF(VLOOKUP($A12,'Outbreak dataset'!$A:$F,6)="",1,0))</f>
        <v>1</v>
      </c>
      <c r="C12" s="3">
        <f>IF(VLOOKUP($A12,'Outbreak dataset'!$A:$F,6)&gt;24*2,1,IF(VLOOKUP($A12,'Outbreak dataset'!$A:$F,6)="",1,0))</f>
        <v>0</v>
      </c>
      <c r="D12" s="3">
        <f>IF(VLOOKUP($A12,'Outbreak dataset'!$A:$F,6)&gt;24*3,1,IF(VLOOKUP($A12,'Outbreak dataset'!$A:$F,6)="",1,0))</f>
        <v>0</v>
      </c>
      <c r="E12" s="3">
        <f>IF(VLOOKUP($A12,'Outbreak dataset'!$A:$F,6)&gt;24*4,1,IF(VLOOKUP($A12,'Outbreak dataset'!$A:$F,6)="",1,0))</f>
        <v>0</v>
      </c>
      <c r="F12" s="3">
        <f>IF(VLOOKUP($A12,'Outbreak dataset'!$A:$F,6)&gt;24*5,1,IF(VLOOKUP($A12,'Outbreak dataset'!$A:$F,6)="",1,0))</f>
        <v>0</v>
      </c>
      <c r="G12" s="3">
        <f>IF(VLOOKUP($A12,'Outbreak dataset'!$A:$L,12)&gt;24*(1-1), IF(VLOOKUP($A12,'Outbreak dataset'!$A:$L,6)&lt;24*(1),1,0),  IF(VLOOKUP($A12,'Outbreak dataset'!$A:$L,6)="",0,0))</f>
        <v>0</v>
      </c>
      <c r="H12" s="3">
        <f>IF(VLOOKUP($A12,'Outbreak dataset'!$A:$L,12)&gt;24*(2-1), IF(VLOOKUP($A12,'Outbreak dataset'!$A:$L,6)&lt;24*(2),1,0),  IF(VLOOKUP($A12,'Outbreak dataset'!$A:$L,6)="",0,0))</f>
        <v>1</v>
      </c>
      <c r="I12" s="3">
        <f>IF(VLOOKUP($A12,'Outbreak dataset'!$A:$L,12)&gt;24*(3-1), IF(VLOOKUP($A12,'Outbreak dataset'!$A:$L,6)&lt;24*(3),1,0),  IF(VLOOKUP($A12,'Outbreak dataset'!$A:$L,6)="",0,0))</f>
        <v>1</v>
      </c>
      <c r="J12" s="3">
        <f>IF(VLOOKUP($A12,'Outbreak dataset'!$A:$L,12)&gt;24*(4-1), IF(VLOOKUP($A12,'Outbreak dataset'!$A:$L,6)&lt;24*(4),1,0),  IF(VLOOKUP($A12,'Outbreak dataset'!$A:$L,6)="",0,0))</f>
        <v>1</v>
      </c>
      <c r="K12" s="3">
        <f>IF(VLOOKUP($A12,'Outbreak dataset'!$A:$L,12)&gt;24*(5-1), IF(VLOOKUP($A12,'Outbreak dataset'!$A:$L,6)&lt;24*(5),1,0),  IF(VLOOKUP($A12,'Outbreak dataset'!$A:$L,6)="",0,0))</f>
        <v>0</v>
      </c>
      <c r="L12" s="51">
        <f>IF(VLOOKUP($A12,'Outbreak dataset'!$A:$L,12)&lt;24*(1-1), IF(VLOOKUP($A12,'Outbreak dataset'!$A:$L,6)="",0,1),0)</f>
        <v>0</v>
      </c>
      <c r="M12" s="51">
        <f>IF(VLOOKUP($A12,'Outbreak dataset'!$A:$L,12)&lt;24*(2-1), IF(VLOOKUP($A12,'Outbreak dataset'!$A:$L,6)="",0,1),0)</f>
        <v>0</v>
      </c>
      <c r="N12" s="51">
        <f>IF(VLOOKUP($A12,'Outbreak dataset'!$A:$L,12)&lt;24*(3-1), IF(VLOOKUP($A12,'Outbreak dataset'!$A:$L,6)="",0,1),0)</f>
        <v>0</v>
      </c>
      <c r="O12" s="51">
        <f>IF(VLOOKUP($A12,'Outbreak dataset'!$A:$L,12)&lt;24*(4-1), IF(VLOOKUP($A12,'Outbreak dataset'!$A:$L,6)="",0,1),0)</f>
        <v>0</v>
      </c>
      <c r="P12" s="51">
        <f>IF(VLOOKUP($A12,'Outbreak dataset'!$A:$L,12)&lt;24*(5-1), IF(VLOOKUP($A12,'Outbreak dataset'!$A:$L,6)="",0,1),0)</f>
        <v>1</v>
      </c>
    </row>
    <row r="13" spans="1:23">
      <c r="A13" s="50">
        <f>IF(ISERROR(MATCH(A12+1,'Outbreak dataset'!A:A,0)),"",A12+1)</f>
        <v>11</v>
      </c>
      <c r="B13" s="3">
        <f>IF(VLOOKUP($A13,'Outbreak dataset'!$A:$F,6)&gt;24*1,1,IF(VLOOKUP($A13,'Outbreak dataset'!$A:$F,6)="",1,0))</f>
        <v>1</v>
      </c>
      <c r="C13" s="3">
        <f>IF(VLOOKUP($A13,'Outbreak dataset'!$A:$F,6)&gt;24*2,1,IF(VLOOKUP($A13,'Outbreak dataset'!$A:$F,6)="",1,0))</f>
        <v>1</v>
      </c>
      <c r="D13" s="3">
        <f>IF(VLOOKUP($A13,'Outbreak dataset'!$A:$F,6)&gt;24*3,1,IF(VLOOKUP($A13,'Outbreak dataset'!$A:$F,6)="",1,0))</f>
        <v>0</v>
      </c>
      <c r="E13" s="3">
        <f>IF(VLOOKUP($A13,'Outbreak dataset'!$A:$F,6)&gt;24*4,1,IF(VLOOKUP($A13,'Outbreak dataset'!$A:$F,6)="",1,0))</f>
        <v>0</v>
      </c>
      <c r="F13" s="3">
        <f>IF(VLOOKUP($A13,'Outbreak dataset'!$A:$F,6)&gt;24*5,1,IF(VLOOKUP($A13,'Outbreak dataset'!$A:$F,6)="",1,0))</f>
        <v>0</v>
      </c>
      <c r="G13" s="3">
        <f>IF(VLOOKUP($A13,'Outbreak dataset'!$A:$L,12)&gt;24*(1-1), IF(VLOOKUP($A13,'Outbreak dataset'!$A:$L,6)&lt;24*(1),1,0),  IF(VLOOKUP($A13,'Outbreak dataset'!$A:$L,6)="",0,0))</f>
        <v>0</v>
      </c>
      <c r="H13" s="3">
        <f>IF(VLOOKUP($A13,'Outbreak dataset'!$A:$L,12)&gt;24*(2-1), IF(VLOOKUP($A13,'Outbreak dataset'!$A:$L,6)&lt;24*(2),1,0),  IF(VLOOKUP($A13,'Outbreak dataset'!$A:$L,6)="",0,0))</f>
        <v>0</v>
      </c>
      <c r="I13" s="3">
        <f>IF(VLOOKUP($A13,'Outbreak dataset'!$A:$L,12)&gt;24*(3-1), IF(VLOOKUP($A13,'Outbreak dataset'!$A:$L,6)&lt;24*(3),1,0),  IF(VLOOKUP($A13,'Outbreak dataset'!$A:$L,6)="",0,0))</f>
        <v>1</v>
      </c>
      <c r="J13" s="3">
        <f>IF(VLOOKUP($A13,'Outbreak dataset'!$A:$L,12)&gt;24*(4-1), IF(VLOOKUP($A13,'Outbreak dataset'!$A:$L,6)&lt;24*(4),1,0),  IF(VLOOKUP($A13,'Outbreak dataset'!$A:$L,6)="",0,0))</f>
        <v>1</v>
      </c>
      <c r="K13" s="3">
        <f>IF(VLOOKUP($A13,'Outbreak dataset'!$A:$L,12)&gt;24*(5-1), IF(VLOOKUP($A13,'Outbreak dataset'!$A:$L,6)&lt;24*(5),1,0),  IF(VLOOKUP($A13,'Outbreak dataset'!$A:$L,6)="",0,0))</f>
        <v>0</v>
      </c>
      <c r="L13" s="51">
        <f>IF(VLOOKUP($A13,'Outbreak dataset'!$A:$L,12)&lt;24*(1-1), IF(VLOOKUP($A13,'Outbreak dataset'!$A:$L,6)="",0,1),0)</f>
        <v>0</v>
      </c>
      <c r="M13" s="51">
        <f>IF(VLOOKUP($A13,'Outbreak dataset'!$A:$L,12)&lt;24*(2-1), IF(VLOOKUP($A13,'Outbreak dataset'!$A:$L,6)="",0,1),0)</f>
        <v>0</v>
      </c>
      <c r="N13" s="51">
        <f>IF(VLOOKUP($A13,'Outbreak dataset'!$A:$L,12)&lt;24*(3-1), IF(VLOOKUP($A13,'Outbreak dataset'!$A:$L,6)="",0,1),0)</f>
        <v>0</v>
      </c>
      <c r="O13" s="51">
        <f>IF(VLOOKUP($A13,'Outbreak dataset'!$A:$L,12)&lt;24*(4-1), IF(VLOOKUP($A13,'Outbreak dataset'!$A:$L,6)="",0,1),0)</f>
        <v>0</v>
      </c>
      <c r="P13" s="51">
        <f>IF(VLOOKUP($A13,'Outbreak dataset'!$A:$L,12)&lt;24*(5-1), IF(VLOOKUP($A13,'Outbreak dataset'!$A:$L,6)="",0,1),0)</f>
        <v>1</v>
      </c>
    </row>
    <row r="14" spans="1:23">
      <c r="A14" s="50">
        <f>IF(ISERROR(MATCH(A13+1,'Outbreak dataset'!A:A,0)),"",A13+1)</f>
        <v>12</v>
      </c>
      <c r="B14" s="3">
        <f>IF(VLOOKUP($A14,'Outbreak dataset'!$A:$F,6)&gt;24*1,1,IF(VLOOKUP($A14,'Outbreak dataset'!$A:$F,6)="",1,0))</f>
        <v>1</v>
      </c>
      <c r="C14" s="3">
        <f>IF(VLOOKUP($A14,'Outbreak dataset'!$A:$F,6)&gt;24*2,1,IF(VLOOKUP($A14,'Outbreak dataset'!$A:$F,6)="",1,0))</f>
        <v>1</v>
      </c>
      <c r="D14" s="3">
        <f>IF(VLOOKUP($A14,'Outbreak dataset'!$A:$F,6)&gt;24*3,1,IF(VLOOKUP($A14,'Outbreak dataset'!$A:$F,6)="",1,0))</f>
        <v>0</v>
      </c>
      <c r="E14" s="3">
        <f>IF(VLOOKUP($A14,'Outbreak dataset'!$A:$F,6)&gt;24*4,1,IF(VLOOKUP($A14,'Outbreak dataset'!$A:$F,6)="",1,0))</f>
        <v>0</v>
      </c>
      <c r="F14" s="3">
        <f>IF(VLOOKUP($A14,'Outbreak dataset'!$A:$F,6)&gt;24*5,1,IF(VLOOKUP($A14,'Outbreak dataset'!$A:$F,6)="",1,0))</f>
        <v>0</v>
      </c>
      <c r="G14" s="3">
        <f>IF(VLOOKUP($A14,'Outbreak dataset'!$A:$L,12)&gt;24*(1-1), IF(VLOOKUP($A14,'Outbreak dataset'!$A:$L,6)&lt;24*(1),1,0),  IF(VLOOKUP($A14,'Outbreak dataset'!$A:$L,6)="",0,0))</f>
        <v>0</v>
      </c>
      <c r="H14" s="3">
        <f>IF(VLOOKUP($A14,'Outbreak dataset'!$A:$L,12)&gt;24*(2-1), IF(VLOOKUP($A14,'Outbreak dataset'!$A:$L,6)&lt;24*(2),1,0),  IF(VLOOKUP($A14,'Outbreak dataset'!$A:$L,6)="",0,0))</f>
        <v>0</v>
      </c>
      <c r="I14" s="3">
        <f>IF(VLOOKUP($A14,'Outbreak dataset'!$A:$L,12)&gt;24*(3-1), IF(VLOOKUP($A14,'Outbreak dataset'!$A:$L,6)&lt;24*(3),1,0),  IF(VLOOKUP($A14,'Outbreak dataset'!$A:$L,6)="",0,0))</f>
        <v>1</v>
      </c>
      <c r="J14" s="3">
        <f>IF(VLOOKUP($A14,'Outbreak dataset'!$A:$L,12)&gt;24*(4-1), IF(VLOOKUP($A14,'Outbreak dataset'!$A:$L,6)&lt;24*(4),1,0),  IF(VLOOKUP($A14,'Outbreak dataset'!$A:$L,6)="",0,0))</f>
        <v>1</v>
      </c>
      <c r="K14" s="3">
        <f>IF(VLOOKUP($A14,'Outbreak dataset'!$A:$L,12)&gt;24*(5-1), IF(VLOOKUP($A14,'Outbreak dataset'!$A:$L,6)&lt;24*(5),1,0),  IF(VLOOKUP($A14,'Outbreak dataset'!$A:$L,6)="",0,0))</f>
        <v>0</v>
      </c>
      <c r="L14" s="51">
        <f>IF(VLOOKUP($A14,'Outbreak dataset'!$A:$L,12)&lt;24*(1-1), IF(VLOOKUP($A14,'Outbreak dataset'!$A:$L,6)="",0,1),0)</f>
        <v>0</v>
      </c>
      <c r="M14" s="51">
        <f>IF(VLOOKUP($A14,'Outbreak dataset'!$A:$L,12)&lt;24*(2-1), IF(VLOOKUP($A14,'Outbreak dataset'!$A:$L,6)="",0,1),0)</f>
        <v>0</v>
      </c>
      <c r="N14" s="51">
        <f>IF(VLOOKUP($A14,'Outbreak dataset'!$A:$L,12)&lt;24*(3-1), IF(VLOOKUP($A14,'Outbreak dataset'!$A:$L,6)="",0,1),0)</f>
        <v>0</v>
      </c>
      <c r="O14" s="51">
        <f>IF(VLOOKUP($A14,'Outbreak dataset'!$A:$L,12)&lt;24*(4-1), IF(VLOOKUP($A14,'Outbreak dataset'!$A:$L,6)="",0,1),0)</f>
        <v>0</v>
      </c>
      <c r="P14" s="51">
        <f>IF(VLOOKUP($A14,'Outbreak dataset'!$A:$L,12)&lt;24*(5-1), IF(VLOOKUP($A14,'Outbreak dataset'!$A:$L,6)="",0,1),0)</f>
        <v>1</v>
      </c>
    </row>
    <row r="15" spans="1:23">
      <c r="A15" s="50">
        <f>IF(ISERROR(MATCH(A14+1,'Outbreak dataset'!A:A,0)),"",A14+1)</f>
        <v>13</v>
      </c>
      <c r="B15" s="3">
        <f>IF(VLOOKUP($A15,'Outbreak dataset'!$A:$F,6)&gt;24*1,1,IF(VLOOKUP($A15,'Outbreak dataset'!$A:$F,6)="",1,0))</f>
        <v>1</v>
      </c>
      <c r="C15" s="3">
        <f>IF(VLOOKUP($A15,'Outbreak dataset'!$A:$F,6)&gt;24*2,1,IF(VLOOKUP($A15,'Outbreak dataset'!$A:$F,6)="",1,0))</f>
        <v>1</v>
      </c>
      <c r="D15" s="3">
        <f>IF(VLOOKUP($A15,'Outbreak dataset'!$A:$F,6)&gt;24*3,1,IF(VLOOKUP($A15,'Outbreak dataset'!$A:$F,6)="",1,0))</f>
        <v>1</v>
      </c>
      <c r="E15" s="3">
        <f>IF(VLOOKUP($A15,'Outbreak dataset'!$A:$F,6)&gt;24*4,1,IF(VLOOKUP($A15,'Outbreak dataset'!$A:$F,6)="",1,0))</f>
        <v>0</v>
      </c>
      <c r="F15" s="3">
        <f>IF(VLOOKUP($A15,'Outbreak dataset'!$A:$F,6)&gt;24*5,1,IF(VLOOKUP($A15,'Outbreak dataset'!$A:$F,6)="",1,0))</f>
        <v>0</v>
      </c>
      <c r="G15" s="3">
        <f>IF(VLOOKUP($A15,'Outbreak dataset'!$A:$L,12)&gt;24*(1-1), IF(VLOOKUP($A15,'Outbreak dataset'!$A:$L,6)&lt;24*(1),1,0),  IF(VLOOKUP($A15,'Outbreak dataset'!$A:$L,6)="",0,0))</f>
        <v>0</v>
      </c>
      <c r="H15" s="3">
        <f>IF(VLOOKUP($A15,'Outbreak dataset'!$A:$L,12)&gt;24*(2-1), IF(VLOOKUP($A15,'Outbreak dataset'!$A:$L,6)&lt;24*(2),1,0),  IF(VLOOKUP($A15,'Outbreak dataset'!$A:$L,6)="",0,0))</f>
        <v>0</v>
      </c>
      <c r="I15" s="3">
        <f>IF(VLOOKUP($A15,'Outbreak dataset'!$A:$L,12)&gt;24*(3-1), IF(VLOOKUP($A15,'Outbreak dataset'!$A:$L,6)&lt;24*(3),1,0),  IF(VLOOKUP($A15,'Outbreak dataset'!$A:$L,6)="",0,0))</f>
        <v>0</v>
      </c>
      <c r="J15" s="3">
        <f>IF(VLOOKUP($A15,'Outbreak dataset'!$A:$L,12)&gt;24*(4-1), IF(VLOOKUP($A15,'Outbreak dataset'!$A:$L,6)&lt;24*(4),1,0),  IF(VLOOKUP($A15,'Outbreak dataset'!$A:$L,6)="",0,0))</f>
        <v>1</v>
      </c>
      <c r="K15" s="3">
        <f>IF(VLOOKUP($A15,'Outbreak dataset'!$A:$L,12)&gt;24*(5-1), IF(VLOOKUP($A15,'Outbreak dataset'!$A:$L,6)&lt;24*(5),1,0),  IF(VLOOKUP($A15,'Outbreak dataset'!$A:$L,6)="",0,0))</f>
        <v>1</v>
      </c>
      <c r="L15" s="51">
        <f>IF(VLOOKUP($A15,'Outbreak dataset'!$A:$L,12)&lt;24*(1-1), IF(VLOOKUP($A15,'Outbreak dataset'!$A:$L,6)="",0,1),0)</f>
        <v>0</v>
      </c>
      <c r="M15" s="51">
        <f>IF(VLOOKUP($A15,'Outbreak dataset'!$A:$L,12)&lt;24*(2-1), IF(VLOOKUP($A15,'Outbreak dataset'!$A:$L,6)="",0,1),0)</f>
        <v>0</v>
      </c>
      <c r="N15" s="51">
        <f>IF(VLOOKUP($A15,'Outbreak dataset'!$A:$L,12)&lt;24*(3-1), IF(VLOOKUP($A15,'Outbreak dataset'!$A:$L,6)="",0,1),0)</f>
        <v>0</v>
      </c>
      <c r="O15" s="51">
        <f>IF(VLOOKUP($A15,'Outbreak dataset'!$A:$L,12)&lt;24*(4-1), IF(VLOOKUP($A15,'Outbreak dataset'!$A:$L,6)="",0,1),0)</f>
        <v>0</v>
      </c>
      <c r="P15" s="51">
        <f>IF(VLOOKUP($A15,'Outbreak dataset'!$A:$L,12)&lt;24*(5-1), IF(VLOOKUP($A15,'Outbreak dataset'!$A:$L,6)="",0,1),0)</f>
        <v>0</v>
      </c>
    </row>
    <row r="16" spans="1:23">
      <c r="A16" s="50">
        <f>IF(ISERROR(MATCH(A15+1,'Outbreak dataset'!A:A,0)),"",A15+1)</f>
        <v>14</v>
      </c>
      <c r="B16" s="3">
        <f>IF(VLOOKUP($A16,'Outbreak dataset'!$A:$F,6)&gt;24*1,1,IF(VLOOKUP($A16,'Outbreak dataset'!$A:$F,6)="",1,0))</f>
        <v>1</v>
      </c>
      <c r="C16" s="3">
        <f>IF(VLOOKUP($A16,'Outbreak dataset'!$A:$F,6)&gt;24*2,1,IF(VLOOKUP($A16,'Outbreak dataset'!$A:$F,6)="",1,0))</f>
        <v>1</v>
      </c>
      <c r="D16" s="3">
        <f>IF(VLOOKUP($A16,'Outbreak dataset'!$A:$F,6)&gt;24*3,1,IF(VLOOKUP($A16,'Outbreak dataset'!$A:$F,6)="",1,0))</f>
        <v>1</v>
      </c>
      <c r="E16" s="3">
        <f>IF(VLOOKUP($A16,'Outbreak dataset'!$A:$F,6)&gt;24*4,1,IF(VLOOKUP($A16,'Outbreak dataset'!$A:$F,6)="",1,0))</f>
        <v>0</v>
      </c>
      <c r="F16" s="3">
        <f>IF(VLOOKUP($A16,'Outbreak dataset'!$A:$F,6)&gt;24*5,1,IF(VLOOKUP($A16,'Outbreak dataset'!$A:$F,6)="",1,0))</f>
        <v>0</v>
      </c>
      <c r="G16" s="3">
        <f>IF(VLOOKUP($A16,'Outbreak dataset'!$A:$L,12)&gt;24*(1-1), IF(VLOOKUP($A16,'Outbreak dataset'!$A:$L,6)&lt;24*(1),1,0),  IF(VLOOKUP($A16,'Outbreak dataset'!$A:$L,6)="",0,0))</f>
        <v>0</v>
      </c>
      <c r="H16" s="3">
        <f>IF(VLOOKUP($A16,'Outbreak dataset'!$A:$L,12)&gt;24*(2-1), IF(VLOOKUP($A16,'Outbreak dataset'!$A:$L,6)&lt;24*(2),1,0),  IF(VLOOKUP($A16,'Outbreak dataset'!$A:$L,6)="",0,0))</f>
        <v>0</v>
      </c>
      <c r="I16" s="3">
        <f>IF(VLOOKUP($A16,'Outbreak dataset'!$A:$L,12)&gt;24*(3-1), IF(VLOOKUP($A16,'Outbreak dataset'!$A:$L,6)&lt;24*(3),1,0),  IF(VLOOKUP($A16,'Outbreak dataset'!$A:$L,6)="",0,0))</f>
        <v>0</v>
      </c>
      <c r="J16" s="3">
        <f>IF(VLOOKUP($A16,'Outbreak dataset'!$A:$L,12)&gt;24*(4-1), IF(VLOOKUP($A16,'Outbreak dataset'!$A:$L,6)&lt;24*(4),1,0),  IF(VLOOKUP($A16,'Outbreak dataset'!$A:$L,6)="",0,0))</f>
        <v>1</v>
      </c>
      <c r="K16" s="3">
        <f>IF(VLOOKUP($A16,'Outbreak dataset'!$A:$L,12)&gt;24*(5-1), IF(VLOOKUP($A16,'Outbreak dataset'!$A:$L,6)&lt;24*(5),1,0),  IF(VLOOKUP($A16,'Outbreak dataset'!$A:$L,6)="",0,0))</f>
        <v>1</v>
      </c>
      <c r="L16" s="51">
        <f>IF(VLOOKUP($A16,'Outbreak dataset'!$A:$L,12)&lt;24*(1-1), IF(VLOOKUP($A16,'Outbreak dataset'!$A:$L,6)="",0,1),0)</f>
        <v>0</v>
      </c>
      <c r="M16" s="51">
        <f>IF(VLOOKUP($A16,'Outbreak dataset'!$A:$L,12)&lt;24*(2-1), IF(VLOOKUP($A16,'Outbreak dataset'!$A:$L,6)="",0,1),0)</f>
        <v>0</v>
      </c>
      <c r="N16" s="51">
        <f>IF(VLOOKUP($A16,'Outbreak dataset'!$A:$L,12)&lt;24*(3-1), IF(VLOOKUP($A16,'Outbreak dataset'!$A:$L,6)="",0,1),0)</f>
        <v>0</v>
      </c>
      <c r="O16" s="51">
        <f>IF(VLOOKUP($A16,'Outbreak dataset'!$A:$L,12)&lt;24*(4-1), IF(VLOOKUP($A16,'Outbreak dataset'!$A:$L,6)="",0,1),0)</f>
        <v>0</v>
      </c>
      <c r="P16" s="51">
        <f>IF(VLOOKUP($A16,'Outbreak dataset'!$A:$L,12)&lt;24*(5-1), IF(VLOOKUP($A16,'Outbreak dataset'!$A:$L,6)="",0,1),0)</f>
        <v>0</v>
      </c>
    </row>
    <row r="17" spans="1:16">
      <c r="A17" s="50">
        <f>IF(ISERROR(MATCH(A16+1,'Outbreak dataset'!A:A,0)),"",A16+1)</f>
        <v>15</v>
      </c>
      <c r="B17" s="3">
        <f>IF(VLOOKUP($A17,'Outbreak dataset'!$A:$F,6)&gt;24*1,1,IF(VLOOKUP($A17,'Outbreak dataset'!$A:$F,6)="",1,0))</f>
        <v>1</v>
      </c>
      <c r="C17" s="3">
        <f>IF(VLOOKUP($A17,'Outbreak dataset'!$A:$F,6)&gt;24*2,1,IF(VLOOKUP($A17,'Outbreak dataset'!$A:$F,6)="",1,0))</f>
        <v>1</v>
      </c>
      <c r="D17" s="3">
        <f>IF(VLOOKUP($A17,'Outbreak dataset'!$A:$F,6)&gt;24*3,1,IF(VLOOKUP($A17,'Outbreak dataset'!$A:$F,6)="",1,0))</f>
        <v>1</v>
      </c>
      <c r="E17" s="3">
        <f>IF(VLOOKUP($A17,'Outbreak dataset'!$A:$F,6)&gt;24*4,1,IF(VLOOKUP($A17,'Outbreak dataset'!$A:$F,6)="",1,0))</f>
        <v>0</v>
      </c>
      <c r="F17" s="3">
        <f>IF(VLOOKUP($A17,'Outbreak dataset'!$A:$F,6)&gt;24*5,1,IF(VLOOKUP($A17,'Outbreak dataset'!$A:$F,6)="",1,0))</f>
        <v>0</v>
      </c>
      <c r="G17" s="3">
        <f>IF(VLOOKUP($A17,'Outbreak dataset'!$A:$L,12)&gt;24*(1-1), IF(VLOOKUP($A17,'Outbreak dataset'!$A:$L,6)&lt;24*(1),1,0),  IF(VLOOKUP($A17,'Outbreak dataset'!$A:$L,6)="",0,0))</f>
        <v>0</v>
      </c>
      <c r="H17" s="3">
        <f>IF(VLOOKUP($A17,'Outbreak dataset'!$A:$L,12)&gt;24*(2-1), IF(VLOOKUP($A17,'Outbreak dataset'!$A:$L,6)&lt;24*(2),1,0),  IF(VLOOKUP($A17,'Outbreak dataset'!$A:$L,6)="",0,0))</f>
        <v>0</v>
      </c>
      <c r="I17" s="3">
        <f>IF(VLOOKUP($A17,'Outbreak dataset'!$A:$L,12)&gt;24*(3-1), IF(VLOOKUP($A17,'Outbreak dataset'!$A:$L,6)&lt;24*(3),1,0),  IF(VLOOKUP($A17,'Outbreak dataset'!$A:$L,6)="",0,0))</f>
        <v>0</v>
      </c>
      <c r="J17" s="3">
        <f>IF(VLOOKUP($A17,'Outbreak dataset'!$A:$L,12)&gt;24*(4-1), IF(VLOOKUP($A17,'Outbreak dataset'!$A:$L,6)&lt;24*(4),1,0),  IF(VLOOKUP($A17,'Outbreak dataset'!$A:$L,6)="",0,0))</f>
        <v>1</v>
      </c>
      <c r="K17" s="3">
        <f>IF(VLOOKUP($A17,'Outbreak dataset'!$A:$L,12)&gt;24*(5-1), IF(VLOOKUP($A17,'Outbreak dataset'!$A:$L,6)&lt;24*(5),1,0),  IF(VLOOKUP($A17,'Outbreak dataset'!$A:$L,6)="",0,0))</f>
        <v>1</v>
      </c>
      <c r="L17" s="51">
        <f>IF(VLOOKUP($A17,'Outbreak dataset'!$A:$L,12)&lt;24*(1-1), IF(VLOOKUP($A17,'Outbreak dataset'!$A:$L,6)="",0,1),0)</f>
        <v>0</v>
      </c>
      <c r="M17" s="51">
        <f>IF(VLOOKUP($A17,'Outbreak dataset'!$A:$L,12)&lt;24*(2-1), IF(VLOOKUP($A17,'Outbreak dataset'!$A:$L,6)="",0,1),0)</f>
        <v>0</v>
      </c>
      <c r="N17" s="51">
        <f>IF(VLOOKUP($A17,'Outbreak dataset'!$A:$L,12)&lt;24*(3-1), IF(VLOOKUP($A17,'Outbreak dataset'!$A:$L,6)="",0,1),0)</f>
        <v>0</v>
      </c>
      <c r="O17" s="51">
        <f>IF(VLOOKUP($A17,'Outbreak dataset'!$A:$L,12)&lt;24*(4-1), IF(VLOOKUP($A17,'Outbreak dataset'!$A:$L,6)="",0,1),0)</f>
        <v>0</v>
      </c>
      <c r="P17" s="51">
        <f>IF(VLOOKUP($A17,'Outbreak dataset'!$A:$L,12)&lt;24*(5-1), IF(VLOOKUP($A17,'Outbreak dataset'!$A:$L,6)="",0,1),0)</f>
        <v>0</v>
      </c>
    </row>
    <row r="18" spans="1:16">
      <c r="A18" s="50">
        <f>IF(ISERROR(MATCH(A17+1,'Outbreak dataset'!A:A,0)),"",A17+1)</f>
        <v>16</v>
      </c>
      <c r="B18" s="3">
        <f>IF(VLOOKUP($A18,'Outbreak dataset'!$A:$F,6)&gt;24*1,1,IF(VLOOKUP($A18,'Outbreak dataset'!$A:$F,6)="",1,0))</f>
        <v>1</v>
      </c>
      <c r="C18" s="3">
        <f>IF(VLOOKUP($A18,'Outbreak dataset'!$A:$F,6)&gt;24*2,1,IF(VLOOKUP($A18,'Outbreak dataset'!$A:$F,6)="",1,0))</f>
        <v>1</v>
      </c>
      <c r="D18" s="3">
        <f>IF(VLOOKUP($A18,'Outbreak dataset'!$A:$F,6)&gt;24*3,1,IF(VLOOKUP($A18,'Outbreak dataset'!$A:$F,6)="",1,0))</f>
        <v>1</v>
      </c>
      <c r="E18" s="3">
        <f>IF(VLOOKUP($A18,'Outbreak dataset'!$A:$F,6)&gt;24*4,1,IF(VLOOKUP($A18,'Outbreak dataset'!$A:$F,6)="",1,0))</f>
        <v>0</v>
      </c>
      <c r="F18" s="3">
        <f>IF(VLOOKUP($A18,'Outbreak dataset'!$A:$F,6)&gt;24*5,1,IF(VLOOKUP($A18,'Outbreak dataset'!$A:$F,6)="",1,0))</f>
        <v>0</v>
      </c>
      <c r="G18" s="3">
        <f>IF(VLOOKUP($A18,'Outbreak dataset'!$A:$L,12)&gt;24*(1-1), IF(VLOOKUP($A18,'Outbreak dataset'!$A:$L,6)&lt;24*(1),1,0),  IF(VLOOKUP($A18,'Outbreak dataset'!$A:$L,6)="",0,0))</f>
        <v>0</v>
      </c>
      <c r="H18" s="3">
        <f>IF(VLOOKUP($A18,'Outbreak dataset'!$A:$L,12)&gt;24*(2-1), IF(VLOOKUP($A18,'Outbreak dataset'!$A:$L,6)&lt;24*(2),1,0),  IF(VLOOKUP($A18,'Outbreak dataset'!$A:$L,6)="",0,0))</f>
        <v>0</v>
      </c>
      <c r="I18" s="3">
        <f>IF(VLOOKUP($A18,'Outbreak dataset'!$A:$L,12)&gt;24*(3-1), IF(VLOOKUP($A18,'Outbreak dataset'!$A:$L,6)&lt;24*(3),1,0),  IF(VLOOKUP($A18,'Outbreak dataset'!$A:$L,6)="",0,0))</f>
        <v>0</v>
      </c>
      <c r="J18" s="3">
        <f>IF(VLOOKUP($A18,'Outbreak dataset'!$A:$L,12)&gt;24*(4-1), IF(VLOOKUP($A18,'Outbreak dataset'!$A:$L,6)&lt;24*(4),1,0),  IF(VLOOKUP($A18,'Outbreak dataset'!$A:$L,6)="",0,0))</f>
        <v>1</v>
      </c>
      <c r="K18" s="3">
        <f>IF(VLOOKUP($A18,'Outbreak dataset'!$A:$L,12)&gt;24*(5-1), IF(VLOOKUP($A18,'Outbreak dataset'!$A:$L,6)&lt;24*(5),1,0),  IF(VLOOKUP($A18,'Outbreak dataset'!$A:$L,6)="",0,0))</f>
        <v>1</v>
      </c>
      <c r="L18" s="51">
        <f>IF(VLOOKUP($A18,'Outbreak dataset'!$A:$L,12)&lt;24*(1-1), IF(VLOOKUP($A18,'Outbreak dataset'!$A:$L,6)="",0,1),0)</f>
        <v>0</v>
      </c>
      <c r="M18" s="51">
        <f>IF(VLOOKUP($A18,'Outbreak dataset'!$A:$L,12)&lt;24*(2-1), IF(VLOOKUP($A18,'Outbreak dataset'!$A:$L,6)="",0,1),0)</f>
        <v>0</v>
      </c>
      <c r="N18" s="51">
        <f>IF(VLOOKUP($A18,'Outbreak dataset'!$A:$L,12)&lt;24*(3-1), IF(VLOOKUP($A18,'Outbreak dataset'!$A:$L,6)="",0,1),0)</f>
        <v>0</v>
      </c>
      <c r="O18" s="51">
        <f>IF(VLOOKUP($A18,'Outbreak dataset'!$A:$L,12)&lt;24*(4-1), IF(VLOOKUP($A18,'Outbreak dataset'!$A:$L,6)="",0,1),0)</f>
        <v>0</v>
      </c>
      <c r="P18" s="51">
        <f>IF(VLOOKUP($A18,'Outbreak dataset'!$A:$L,12)&lt;24*(5-1), IF(VLOOKUP($A18,'Outbreak dataset'!$A:$L,6)="",0,1),0)</f>
        <v>0</v>
      </c>
    </row>
    <row r="19" spans="1:16">
      <c r="A19" s="50">
        <f>IF(ISERROR(MATCH(A18+1,'Outbreak dataset'!A:A,0)),"",A18+1)</f>
        <v>17</v>
      </c>
      <c r="B19" s="3">
        <f>IF(VLOOKUP($A19,'Outbreak dataset'!$A:$F,6)&gt;24*1,1,IF(VLOOKUP($A19,'Outbreak dataset'!$A:$F,6)="",1,0))</f>
        <v>1</v>
      </c>
      <c r="C19" s="3">
        <f>IF(VLOOKUP($A19,'Outbreak dataset'!$A:$F,6)&gt;24*2,1,IF(VLOOKUP($A19,'Outbreak dataset'!$A:$F,6)="",1,0))</f>
        <v>1</v>
      </c>
      <c r="D19" s="3">
        <f>IF(VLOOKUP($A19,'Outbreak dataset'!$A:$F,6)&gt;24*3,1,IF(VLOOKUP($A19,'Outbreak dataset'!$A:$F,6)="",1,0))</f>
        <v>1</v>
      </c>
      <c r="E19" s="3">
        <f>IF(VLOOKUP($A19,'Outbreak dataset'!$A:$F,6)&gt;24*4,1,IF(VLOOKUP($A19,'Outbreak dataset'!$A:$F,6)="",1,0))</f>
        <v>0</v>
      </c>
      <c r="F19" s="3">
        <f>IF(VLOOKUP($A19,'Outbreak dataset'!$A:$F,6)&gt;24*5,1,IF(VLOOKUP($A19,'Outbreak dataset'!$A:$F,6)="",1,0))</f>
        <v>0</v>
      </c>
      <c r="G19" s="3">
        <f>IF(VLOOKUP($A19,'Outbreak dataset'!$A:$L,12)&gt;24*(1-1), IF(VLOOKUP($A19,'Outbreak dataset'!$A:$L,6)&lt;24*(1),1,0),  IF(VLOOKUP($A19,'Outbreak dataset'!$A:$L,6)="",0,0))</f>
        <v>0</v>
      </c>
      <c r="H19" s="3">
        <f>IF(VLOOKUP($A19,'Outbreak dataset'!$A:$L,12)&gt;24*(2-1), IF(VLOOKUP($A19,'Outbreak dataset'!$A:$L,6)&lt;24*(2),1,0),  IF(VLOOKUP($A19,'Outbreak dataset'!$A:$L,6)="",0,0))</f>
        <v>0</v>
      </c>
      <c r="I19" s="3">
        <f>IF(VLOOKUP($A19,'Outbreak dataset'!$A:$L,12)&gt;24*(3-1), IF(VLOOKUP($A19,'Outbreak dataset'!$A:$L,6)&lt;24*(3),1,0),  IF(VLOOKUP($A19,'Outbreak dataset'!$A:$L,6)="",0,0))</f>
        <v>0</v>
      </c>
      <c r="J19" s="3">
        <f>IF(VLOOKUP($A19,'Outbreak dataset'!$A:$L,12)&gt;24*(4-1), IF(VLOOKUP($A19,'Outbreak dataset'!$A:$L,6)&lt;24*(4),1,0),  IF(VLOOKUP($A19,'Outbreak dataset'!$A:$L,6)="",0,0))</f>
        <v>1</v>
      </c>
      <c r="K19" s="3">
        <f>IF(VLOOKUP($A19,'Outbreak dataset'!$A:$L,12)&gt;24*(5-1), IF(VLOOKUP($A19,'Outbreak dataset'!$A:$L,6)&lt;24*(5),1,0),  IF(VLOOKUP($A19,'Outbreak dataset'!$A:$L,6)="",0,0))</f>
        <v>1</v>
      </c>
      <c r="L19" s="51">
        <f>IF(VLOOKUP($A19,'Outbreak dataset'!$A:$L,12)&lt;24*(1-1), IF(VLOOKUP($A19,'Outbreak dataset'!$A:$L,6)="",0,1),0)</f>
        <v>0</v>
      </c>
      <c r="M19" s="51">
        <f>IF(VLOOKUP($A19,'Outbreak dataset'!$A:$L,12)&lt;24*(2-1), IF(VLOOKUP($A19,'Outbreak dataset'!$A:$L,6)="",0,1),0)</f>
        <v>0</v>
      </c>
      <c r="N19" s="51">
        <f>IF(VLOOKUP($A19,'Outbreak dataset'!$A:$L,12)&lt;24*(3-1), IF(VLOOKUP($A19,'Outbreak dataset'!$A:$L,6)="",0,1),0)</f>
        <v>0</v>
      </c>
      <c r="O19" s="51">
        <f>IF(VLOOKUP($A19,'Outbreak dataset'!$A:$L,12)&lt;24*(4-1), IF(VLOOKUP($A19,'Outbreak dataset'!$A:$L,6)="",0,1),0)</f>
        <v>0</v>
      </c>
      <c r="P19" s="51">
        <f>IF(VLOOKUP($A19,'Outbreak dataset'!$A:$L,12)&lt;24*(5-1), IF(VLOOKUP($A19,'Outbreak dataset'!$A:$L,6)="",0,1),0)</f>
        <v>0</v>
      </c>
    </row>
    <row r="20" spans="1:16">
      <c r="A20" s="50">
        <f>IF(ISERROR(MATCH(A19+1,'Outbreak dataset'!A:A,0)),"",A19+1)</f>
        <v>18</v>
      </c>
      <c r="B20" s="3">
        <f>IF(VLOOKUP($A20,'Outbreak dataset'!$A:$F,6)&gt;24*1,1,IF(VLOOKUP($A20,'Outbreak dataset'!$A:$F,6)="",1,0))</f>
        <v>1</v>
      </c>
      <c r="C20" s="3">
        <f>IF(VLOOKUP($A20,'Outbreak dataset'!$A:$F,6)&gt;24*2,1,IF(VLOOKUP($A20,'Outbreak dataset'!$A:$F,6)="",1,0))</f>
        <v>1</v>
      </c>
      <c r="D20" s="3">
        <f>IF(VLOOKUP($A20,'Outbreak dataset'!$A:$F,6)&gt;24*3,1,IF(VLOOKUP($A20,'Outbreak dataset'!$A:$F,6)="",1,0))</f>
        <v>1</v>
      </c>
      <c r="E20" s="3">
        <f>IF(VLOOKUP($A20,'Outbreak dataset'!$A:$F,6)&gt;24*4,1,IF(VLOOKUP($A20,'Outbreak dataset'!$A:$F,6)="",1,0))</f>
        <v>1</v>
      </c>
      <c r="F20" s="3">
        <f>IF(VLOOKUP($A20,'Outbreak dataset'!$A:$F,6)&gt;24*5,1,IF(VLOOKUP($A20,'Outbreak dataset'!$A:$F,6)="",1,0))</f>
        <v>0</v>
      </c>
      <c r="G20" s="3">
        <f>IF(VLOOKUP($A20,'Outbreak dataset'!$A:$L,12)&gt;24*(1-1), IF(VLOOKUP($A20,'Outbreak dataset'!$A:$L,6)&lt;24*(1),1,0),  IF(VLOOKUP($A20,'Outbreak dataset'!$A:$L,6)="",0,0))</f>
        <v>0</v>
      </c>
      <c r="H20" s="3">
        <f>IF(VLOOKUP($A20,'Outbreak dataset'!$A:$L,12)&gt;24*(2-1), IF(VLOOKUP($A20,'Outbreak dataset'!$A:$L,6)&lt;24*(2),1,0),  IF(VLOOKUP($A20,'Outbreak dataset'!$A:$L,6)="",0,0))</f>
        <v>0</v>
      </c>
      <c r="I20" s="3">
        <f>IF(VLOOKUP($A20,'Outbreak dataset'!$A:$L,12)&gt;24*(3-1), IF(VLOOKUP($A20,'Outbreak dataset'!$A:$L,6)&lt;24*(3),1,0),  IF(VLOOKUP($A20,'Outbreak dataset'!$A:$L,6)="",0,0))</f>
        <v>0</v>
      </c>
      <c r="J20" s="3">
        <f>IF(VLOOKUP($A20,'Outbreak dataset'!$A:$L,12)&gt;24*(4-1), IF(VLOOKUP($A20,'Outbreak dataset'!$A:$L,6)&lt;24*(4),1,0),  IF(VLOOKUP($A20,'Outbreak dataset'!$A:$L,6)="",0,0))</f>
        <v>0</v>
      </c>
      <c r="K20" s="3">
        <f>IF(VLOOKUP($A20,'Outbreak dataset'!$A:$L,12)&gt;24*(5-1), IF(VLOOKUP($A20,'Outbreak dataset'!$A:$L,6)&lt;24*(5),1,0),  IF(VLOOKUP($A20,'Outbreak dataset'!$A:$L,6)="",0,0))</f>
        <v>1</v>
      </c>
      <c r="L20" s="51">
        <f>IF(VLOOKUP($A20,'Outbreak dataset'!$A:$L,12)&lt;24*(1-1), IF(VLOOKUP($A20,'Outbreak dataset'!$A:$L,6)="",0,1),0)</f>
        <v>0</v>
      </c>
      <c r="M20" s="51">
        <f>IF(VLOOKUP($A20,'Outbreak dataset'!$A:$L,12)&lt;24*(2-1), IF(VLOOKUP($A20,'Outbreak dataset'!$A:$L,6)="",0,1),0)</f>
        <v>0</v>
      </c>
      <c r="N20" s="51">
        <f>IF(VLOOKUP($A20,'Outbreak dataset'!$A:$L,12)&lt;24*(3-1), IF(VLOOKUP($A20,'Outbreak dataset'!$A:$L,6)="",0,1),0)</f>
        <v>0</v>
      </c>
      <c r="O20" s="51">
        <f>IF(VLOOKUP($A20,'Outbreak dataset'!$A:$L,12)&lt;24*(4-1), IF(VLOOKUP($A20,'Outbreak dataset'!$A:$L,6)="",0,1),0)</f>
        <v>0</v>
      </c>
      <c r="P20" s="51">
        <f>IF(VLOOKUP($A20,'Outbreak dataset'!$A:$L,12)&lt;24*(5-1), IF(VLOOKUP($A20,'Outbreak dataset'!$A:$L,6)="",0,1),0)</f>
        <v>0</v>
      </c>
    </row>
    <row r="21" spans="1:16">
      <c r="A21" s="50">
        <f>IF(ISERROR(MATCH(A20+1,'Outbreak dataset'!A:A,0)),"",A20+1)</f>
        <v>19</v>
      </c>
      <c r="B21" s="3">
        <f>IF(VLOOKUP($A21,'Outbreak dataset'!$A:$F,6)&gt;24*1,1,IF(VLOOKUP($A21,'Outbreak dataset'!$A:$F,6)="",1,0))</f>
        <v>1</v>
      </c>
      <c r="C21" s="3">
        <f>IF(VLOOKUP($A21,'Outbreak dataset'!$A:$F,6)&gt;24*2,1,IF(VLOOKUP($A21,'Outbreak dataset'!$A:$F,6)="",1,0))</f>
        <v>1</v>
      </c>
      <c r="D21" s="3">
        <f>IF(VLOOKUP($A21,'Outbreak dataset'!$A:$F,6)&gt;24*3,1,IF(VLOOKUP($A21,'Outbreak dataset'!$A:$F,6)="",1,0))</f>
        <v>1</v>
      </c>
      <c r="E21" s="3">
        <f>IF(VLOOKUP($A21,'Outbreak dataset'!$A:$F,6)&gt;24*4,1,IF(VLOOKUP($A21,'Outbreak dataset'!$A:$F,6)="",1,0))</f>
        <v>1</v>
      </c>
      <c r="F21" s="3">
        <f>IF(VLOOKUP($A21,'Outbreak dataset'!$A:$F,6)&gt;24*5,1,IF(VLOOKUP($A21,'Outbreak dataset'!$A:$F,6)="",1,0))</f>
        <v>0</v>
      </c>
      <c r="G21" s="3">
        <f>IF(VLOOKUP($A21,'Outbreak dataset'!$A:$L,12)&gt;24*(1-1), IF(VLOOKUP($A21,'Outbreak dataset'!$A:$L,6)&lt;24*(1),1,0),  IF(VLOOKUP($A21,'Outbreak dataset'!$A:$L,6)="",0,0))</f>
        <v>0</v>
      </c>
      <c r="H21" s="3">
        <f>IF(VLOOKUP($A21,'Outbreak dataset'!$A:$L,12)&gt;24*(2-1), IF(VLOOKUP($A21,'Outbreak dataset'!$A:$L,6)&lt;24*(2),1,0),  IF(VLOOKUP($A21,'Outbreak dataset'!$A:$L,6)="",0,0))</f>
        <v>0</v>
      </c>
      <c r="I21" s="3">
        <f>IF(VLOOKUP($A21,'Outbreak dataset'!$A:$L,12)&gt;24*(3-1), IF(VLOOKUP($A21,'Outbreak dataset'!$A:$L,6)&lt;24*(3),1,0),  IF(VLOOKUP($A21,'Outbreak dataset'!$A:$L,6)="",0,0))</f>
        <v>0</v>
      </c>
      <c r="J21" s="3">
        <f>IF(VLOOKUP($A21,'Outbreak dataset'!$A:$L,12)&gt;24*(4-1), IF(VLOOKUP($A21,'Outbreak dataset'!$A:$L,6)&lt;24*(4),1,0),  IF(VLOOKUP($A21,'Outbreak dataset'!$A:$L,6)="",0,0))</f>
        <v>0</v>
      </c>
      <c r="K21" s="3">
        <f>IF(VLOOKUP($A21,'Outbreak dataset'!$A:$L,12)&gt;24*(5-1), IF(VLOOKUP($A21,'Outbreak dataset'!$A:$L,6)&lt;24*(5),1,0),  IF(VLOOKUP($A21,'Outbreak dataset'!$A:$L,6)="",0,0))</f>
        <v>1</v>
      </c>
      <c r="L21" s="51">
        <f>IF(VLOOKUP($A21,'Outbreak dataset'!$A:$L,12)&lt;24*(1-1), IF(VLOOKUP($A21,'Outbreak dataset'!$A:$L,6)="",0,1),0)</f>
        <v>0</v>
      </c>
      <c r="M21" s="51">
        <f>IF(VLOOKUP($A21,'Outbreak dataset'!$A:$L,12)&lt;24*(2-1), IF(VLOOKUP($A21,'Outbreak dataset'!$A:$L,6)="",0,1),0)</f>
        <v>0</v>
      </c>
      <c r="N21" s="51">
        <f>IF(VLOOKUP($A21,'Outbreak dataset'!$A:$L,12)&lt;24*(3-1), IF(VLOOKUP($A21,'Outbreak dataset'!$A:$L,6)="",0,1),0)</f>
        <v>0</v>
      </c>
      <c r="O21" s="51">
        <f>IF(VLOOKUP($A21,'Outbreak dataset'!$A:$L,12)&lt;24*(4-1), IF(VLOOKUP($A21,'Outbreak dataset'!$A:$L,6)="",0,1),0)</f>
        <v>0</v>
      </c>
      <c r="P21" s="51">
        <f>IF(VLOOKUP($A21,'Outbreak dataset'!$A:$L,12)&lt;24*(5-1), IF(VLOOKUP($A21,'Outbreak dataset'!$A:$L,6)="",0,1),0)</f>
        <v>0</v>
      </c>
    </row>
    <row r="22" spans="1:16">
      <c r="A22" s="50">
        <f>IF(ISERROR(MATCH(A21+1,'Outbreak dataset'!A:A,0)),"",A21+1)</f>
        <v>20</v>
      </c>
      <c r="B22" s="3">
        <f>IF(VLOOKUP($A22,'Outbreak dataset'!$A:$F,6)&gt;24*1,1,IF(VLOOKUP($A22,'Outbreak dataset'!$A:$F,6)="",1,0))</f>
        <v>1</v>
      </c>
      <c r="C22" s="3">
        <f>IF(VLOOKUP($A22,'Outbreak dataset'!$A:$F,6)&gt;24*2,1,IF(VLOOKUP($A22,'Outbreak dataset'!$A:$F,6)="",1,0))</f>
        <v>1</v>
      </c>
      <c r="D22" s="3">
        <f>IF(VLOOKUP($A22,'Outbreak dataset'!$A:$F,6)&gt;24*3,1,IF(VLOOKUP($A22,'Outbreak dataset'!$A:$F,6)="",1,0))</f>
        <v>1</v>
      </c>
      <c r="E22" s="3">
        <f>IF(VLOOKUP($A22,'Outbreak dataset'!$A:$F,6)&gt;24*4,1,IF(VLOOKUP($A22,'Outbreak dataset'!$A:$F,6)="",1,0))</f>
        <v>1</v>
      </c>
      <c r="F22" s="3">
        <f>IF(VLOOKUP($A22,'Outbreak dataset'!$A:$F,6)&gt;24*5,1,IF(VLOOKUP($A22,'Outbreak dataset'!$A:$F,6)="",1,0))</f>
        <v>0</v>
      </c>
      <c r="G22" s="3">
        <f>IF(VLOOKUP($A22,'Outbreak dataset'!$A:$L,12)&gt;24*(1-1), IF(VLOOKUP($A22,'Outbreak dataset'!$A:$L,6)&lt;24*(1),1,0),  IF(VLOOKUP($A22,'Outbreak dataset'!$A:$L,6)="",0,0))</f>
        <v>0</v>
      </c>
      <c r="H22" s="3">
        <f>IF(VLOOKUP($A22,'Outbreak dataset'!$A:$L,12)&gt;24*(2-1), IF(VLOOKUP($A22,'Outbreak dataset'!$A:$L,6)&lt;24*(2),1,0),  IF(VLOOKUP($A22,'Outbreak dataset'!$A:$L,6)="",0,0))</f>
        <v>0</v>
      </c>
      <c r="I22" s="3">
        <f>IF(VLOOKUP($A22,'Outbreak dataset'!$A:$L,12)&gt;24*(3-1), IF(VLOOKUP($A22,'Outbreak dataset'!$A:$L,6)&lt;24*(3),1,0),  IF(VLOOKUP($A22,'Outbreak dataset'!$A:$L,6)="",0,0))</f>
        <v>0</v>
      </c>
      <c r="J22" s="3">
        <f>IF(VLOOKUP($A22,'Outbreak dataset'!$A:$L,12)&gt;24*(4-1), IF(VLOOKUP($A22,'Outbreak dataset'!$A:$L,6)&lt;24*(4),1,0),  IF(VLOOKUP($A22,'Outbreak dataset'!$A:$L,6)="",0,0))</f>
        <v>0</v>
      </c>
      <c r="K22" s="3">
        <f>IF(VLOOKUP($A22,'Outbreak dataset'!$A:$L,12)&gt;24*(5-1), IF(VLOOKUP($A22,'Outbreak dataset'!$A:$L,6)&lt;24*(5),1,0),  IF(VLOOKUP($A22,'Outbreak dataset'!$A:$L,6)="",0,0))</f>
        <v>1</v>
      </c>
      <c r="L22" s="51">
        <f>IF(VLOOKUP($A22,'Outbreak dataset'!$A:$L,12)&lt;24*(1-1), IF(VLOOKUP($A22,'Outbreak dataset'!$A:$L,6)="",0,1),0)</f>
        <v>0</v>
      </c>
      <c r="M22" s="51">
        <f>IF(VLOOKUP($A22,'Outbreak dataset'!$A:$L,12)&lt;24*(2-1), IF(VLOOKUP($A22,'Outbreak dataset'!$A:$L,6)="",0,1),0)</f>
        <v>0</v>
      </c>
      <c r="N22" s="51">
        <f>IF(VLOOKUP($A22,'Outbreak dataset'!$A:$L,12)&lt;24*(3-1), IF(VLOOKUP($A22,'Outbreak dataset'!$A:$L,6)="",0,1),0)</f>
        <v>0</v>
      </c>
      <c r="O22" s="51">
        <f>IF(VLOOKUP($A22,'Outbreak dataset'!$A:$L,12)&lt;24*(4-1), IF(VLOOKUP($A22,'Outbreak dataset'!$A:$L,6)="",0,1),0)</f>
        <v>0</v>
      </c>
      <c r="P22" s="51">
        <f>IF(VLOOKUP($A22,'Outbreak dataset'!$A:$L,12)&lt;24*(5-1), IF(VLOOKUP($A22,'Outbreak dataset'!$A:$L,6)="",0,1),0)</f>
        <v>0</v>
      </c>
    </row>
    <row r="23" spans="1:16">
      <c r="A23" s="50">
        <f>IF(ISERROR(MATCH(A22+1,'Outbreak dataset'!A:A,0)),"",A22+1)</f>
        <v>21</v>
      </c>
      <c r="B23" s="3">
        <f>IF(VLOOKUP($A23,'Outbreak dataset'!$A:$F,6)&gt;24*1,1,IF(VLOOKUP($A23,'Outbreak dataset'!$A:$F,6)="",1,0))</f>
        <v>1</v>
      </c>
      <c r="C23" s="3">
        <f>IF(VLOOKUP($A23,'Outbreak dataset'!$A:$F,6)&gt;24*2,1,IF(VLOOKUP($A23,'Outbreak dataset'!$A:$F,6)="",1,0))</f>
        <v>1</v>
      </c>
      <c r="D23" s="3">
        <f>IF(VLOOKUP($A23,'Outbreak dataset'!$A:$F,6)&gt;24*3,1,IF(VLOOKUP($A23,'Outbreak dataset'!$A:$F,6)="",1,0))</f>
        <v>1</v>
      </c>
      <c r="E23" s="3">
        <f>IF(VLOOKUP($A23,'Outbreak dataset'!$A:$F,6)&gt;24*4,1,IF(VLOOKUP($A23,'Outbreak dataset'!$A:$F,6)="",1,0))</f>
        <v>1</v>
      </c>
      <c r="F23" s="3">
        <f>IF(VLOOKUP($A23,'Outbreak dataset'!$A:$F,6)&gt;24*5,1,IF(VLOOKUP($A23,'Outbreak dataset'!$A:$F,6)="",1,0))</f>
        <v>0</v>
      </c>
      <c r="G23" s="3">
        <f>IF(VLOOKUP($A23,'Outbreak dataset'!$A:$L,12)&gt;24*(1-1), IF(VLOOKUP($A23,'Outbreak dataset'!$A:$L,6)&lt;24*(1),1,0),  IF(VLOOKUP($A23,'Outbreak dataset'!$A:$L,6)="",0,0))</f>
        <v>0</v>
      </c>
      <c r="H23" s="3">
        <f>IF(VLOOKUP($A23,'Outbreak dataset'!$A:$L,12)&gt;24*(2-1), IF(VLOOKUP($A23,'Outbreak dataset'!$A:$L,6)&lt;24*(2),1,0),  IF(VLOOKUP($A23,'Outbreak dataset'!$A:$L,6)="",0,0))</f>
        <v>0</v>
      </c>
      <c r="I23" s="3">
        <f>IF(VLOOKUP($A23,'Outbreak dataset'!$A:$L,12)&gt;24*(3-1), IF(VLOOKUP($A23,'Outbreak dataset'!$A:$L,6)&lt;24*(3),1,0),  IF(VLOOKUP($A23,'Outbreak dataset'!$A:$L,6)="",0,0))</f>
        <v>0</v>
      </c>
      <c r="J23" s="3">
        <f>IF(VLOOKUP($A23,'Outbreak dataset'!$A:$L,12)&gt;24*(4-1), IF(VLOOKUP($A23,'Outbreak dataset'!$A:$L,6)&lt;24*(4),1,0),  IF(VLOOKUP($A23,'Outbreak dataset'!$A:$L,6)="",0,0))</f>
        <v>0</v>
      </c>
      <c r="K23" s="3">
        <f>IF(VLOOKUP($A23,'Outbreak dataset'!$A:$L,12)&gt;24*(5-1), IF(VLOOKUP($A23,'Outbreak dataset'!$A:$L,6)&lt;24*(5),1,0),  IF(VLOOKUP($A23,'Outbreak dataset'!$A:$L,6)="",0,0))</f>
        <v>1</v>
      </c>
      <c r="L23" s="51">
        <f>IF(VLOOKUP($A23,'Outbreak dataset'!$A:$L,12)&lt;24*(1-1), IF(VLOOKUP($A23,'Outbreak dataset'!$A:$L,6)="",0,1),0)</f>
        <v>0</v>
      </c>
      <c r="M23" s="51">
        <f>IF(VLOOKUP($A23,'Outbreak dataset'!$A:$L,12)&lt;24*(2-1), IF(VLOOKUP($A23,'Outbreak dataset'!$A:$L,6)="",0,1),0)</f>
        <v>0</v>
      </c>
      <c r="N23" s="51">
        <f>IF(VLOOKUP($A23,'Outbreak dataset'!$A:$L,12)&lt;24*(3-1), IF(VLOOKUP($A23,'Outbreak dataset'!$A:$L,6)="",0,1),0)</f>
        <v>0</v>
      </c>
      <c r="O23" s="51">
        <f>IF(VLOOKUP($A23,'Outbreak dataset'!$A:$L,12)&lt;24*(4-1), IF(VLOOKUP($A23,'Outbreak dataset'!$A:$L,6)="",0,1),0)</f>
        <v>0</v>
      </c>
      <c r="P23" s="51">
        <f>IF(VLOOKUP($A23,'Outbreak dataset'!$A:$L,12)&lt;24*(5-1), IF(VLOOKUP($A23,'Outbreak dataset'!$A:$L,6)="",0,1),0)</f>
        <v>0</v>
      </c>
    </row>
    <row r="24" spans="1:16">
      <c r="A24" s="50">
        <f>IF(ISERROR(MATCH(A23+1,'Outbreak dataset'!A:A,0)),"",A23+1)</f>
        <v>22</v>
      </c>
      <c r="B24" s="3">
        <f>IF(VLOOKUP($A24,'Outbreak dataset'!$A:$F,6)&gt;24*1,1,IF(VLOOKUP($A24,'Outbreak dataset'!$A:$F,6)="",1,0))</f>
        <v>1</v>
      </c>
      <c r="C24" s="3">
        <f>IF(VLOOKUP($A24,'Outbreak dataset'!$A:$F,6)&gt;24*2,1,IF(VLOOKUP($A24,'Outbreak dataset'!$A:$F,6)="",1,0))</f>
        <v>1</v>
      </c>
      <c r="D24" s="3">
        <f>IF(VLOOKUP($A24,'Outbreak dataset'!$A:$F,6)&gt;24*3,1,IF(VLOOKUP($A24,'Outbreak dataset'!$A:$F,6)="",1,0))</f>
        <v>1</v>
      </c>
      <c r="E24" s="3">
        <f>IF(VLOOKUP($A24,'Outbreak dataset'!$A:$F,6)&gt;24*4,1,IF(VLOOKUP($A24,'Outbreak dataset'!$A:$F,6)="",1,0))</f>
        <v>1</v>
      </c>
      <c r="F24" s="3">
        <f>IF(VLOOKUP($A24,'Outbreak dataset'!$A:$F,6)&gt;24*5,1,IF(VLOOKUP($A24,'Outbreak dataset'!$A:$F,6)="",1,0))</f>
        <v>0</v>
      </c>
      <c r="G24" s="3">
        <f>IF(VLOOKUP($A24,'Outbreak dataset'!$A:$L,12)&gt;24*(1-1), IF(VLOOKUP($A24,'Outbreak dataset'!$A:$L,6)&lt;24*(1),1,0),  IF(VLOOKUP($A24,'Outbreak dataset'!$A:$L,6)="",0,0))</f>
        <v>0</v>
      </c>
      <c r="H24" s="3">
        <f>IF(VLOOKUP($A24,'Outbreak dataset'!$A:$L,12)&gt;24*(2-1), IF(VLOOKUP($A24,'Outbreak dataset'!$A:$L,6)&lt;24*(2),1,0),  IF(VLOOKUP($A24,'Outbreak dataset'!$A:$L,6)="",0,0))</f>
        <v>0</v>
      </c>
      <c r="I24" s="3">
        <f>IF(VLOOKUP($A24,'Outbreak dataset'!$A:$L,12)&gt;24*(3-1), IF(VLOOKUP($A24,'Outbreak dataset'!$A:$L,6)&lt;24*(3),1,0),  IF(VLOOKUP($A24,'Outbreak dataset'!$A:$L,6)="",0,0))</f>
        <v>0</v>
      </c>
      <c r="J24" s="3">
        <f>IF(VLOOKUP($A24,'Outbreak dataset'!$A:$L,12)&gt;24*(4-1), IF(VLOOKUP($A24,'Outbreak dataset'!$A:$L,6)&lt;24*(4),1,0),  IF(VLOOKUP($A24,'Outbreak dataset'!$A:$L,6)="",0,0))</f>
        <v>0</v>
      </c>
      <c r="K24" s="3">
        <f>IF(VLOOKUP($A24,'Outbreak dataset'!$A:$L,12)&gt;24*(5-1), IF(VLOOKUP($A24,'Outbreak dataset'!$A:$L,6)&lt;24*(5),1,0),  IF(VLOOKUP($A24,'Outbreak dataset'!$A:$L,6)="",0,0))</f>
        <v>1</v>
      </c>
      <c r="L24" s="51">
        <f>IF(VLOOKUP($A24,'Outbreak dataset'!$A:$L,12)&lt;24*(1-1), IF(VLOOKUP($A24,'Outbreak dataset'!$A:$L,6)="",0,1),0)</f>
        <v>0</v>
      </c>
      <c r="M24" s="51">
        <f>IF(VLOOKUP($A24,'Outbreak dataset'!$A:$L,12)&lt;24*(2-1), IF(VLOOKUP($A24,'Outbreak dataset'!$A:$L,6)="",0,1),0)</f>
        <v>0</v>
      </c>
      <c r="N24" s="51">
        <f>IF(VLOOKUP($A24,'Outbreak dataset'!$A:$L,12)&lt;24*(3-1), IF(VLOOKUP($A24,'Outbreak dataset'!$A:$L,6)="",0,1),0)</f>
        <v>0</v>
      </c>
      <c r="O24" s="51">
        <f>IF(VLOOKUP($A24,'Outbreak dataset'!$A:$L,12)&lt;24*(4-1), IF(VLOOKUP($A24,'Outbreak dataset'!$A:$L,6)="",0,1),0)</f>
        <v>0</v>
      </c>
      <c r="P24" s="51">
        <f>IF(VLOOKUP($A24,'Outbreak dataset'!$A:$L,12)&lt;24*(5-1), IF(VLOOKUP($A24,'Outbreak dataset'!$A:$L,6)="",0,1),0)</f>
        <v>0</v>
      </c>
    </row>
    <row r="25" spans="1:16">
      <c r="A25" s="50">
        <f>IF(ISERROR(MATCH(A24+1,'Outbreak dataset'!A:A,0)),"",A24+1)</f>
        <v>23</v>
      </c>
      <c r="B25" s="3">
        <f>IF(VLOOKUP($A25,'Outbreak dataset'!$A:$F,6)&gt;24*1,1,IF(VLOOKUP($A25,'Outbreak dataset'!$A:$F,6)="",1,0))</f>
        <v>1</v>
      </c>
      <c r="C25" s="3">
        <f>IF(VLOOKUP($A25,'Outbreak dataset'!$A:$F,6)&gt;24*2,1,IF(VLOOKUP($A25,'Outbreak dataset'!$A:$F,6)="",1,0))</f>
        <v>1</v>
      </c>
      <c r="D25" s="3">
        <f>IF(VLOOKUP($A25,'Outbreak dataset'!$A:$F,6)&gt;24*3,1,IF(VLOOKUP($A25,'Outbreak dataset'!$A:$F,6)="",1,0))</f>
        <v>1</v>
      </c>
      <c r="E25" s="3">
        <f>IF(VLOOKUP($A25,'Outbreak dataset'!$A:$F,6)&gt;24*4,1,IF(VLOOKUP($A25,'Outbreak dataset'!$A:$F,6)="",1,0))</f>
        <v>1</v>
      </c>
      <c r="F25" s="3">
        <f>IF(VLOOKUP($A25,'Outbreak dataset'!$A:$F,6)&gt;24*5,1,IF(VLOOKUP($A25,'Outbreak dataset'!$A:$F,6)="",1,0))</f>
        <v>0</v>
      </c>
      <c r="G25" s="3">
        <f>IF(VLOOKUP($A25,'Outbreak dataset'!$A:$L,12)&gt;24*(1-1), IF(VLOOKUP($A25,'Outbreak dataset'!$A:$L,6)&lt;24*(1),1,0),  IF(VLOOKUP($A25,'Outbreak dataset'!$A:$L,6)="",0,0))</f>
        <v>0</v>
      </c>
      <c r="H25" s="3">
        <f>IF(VLOOKUP($A25,'Outbreak dataset'!$A:$L,12)&gt;24*(2-1), IF(VLOOKUP($A25,'Outbreak dataset'!$A:$L,6)&lt;24*(2),1,0),  IF(VLOOKUP($A25,'Outbreak dataset'!$A:$L,6)="",0,0))</f>
        <v>0</v>
      </c>
      <c r="I25" s="3">
        <f>IF(VLOOKUP($A25,'Outbreak dataset'!$A:$L,12)&gt;24*(3-1), IF(VLOOKUP($A25,'Outbreak dataset'!$A:$L,6)&lt;24*(3),1,0),  IF(VLOOKUP($A25,'Outbreak dataset'!$A:$L,6)="",0,0))</f>
        <v>0</v>
      </c>
      <c r="J25" s="3">
        <f>IF(VLOOKUP($A25,'Outbreak dataset'!$A:$L,12)&gt;24*(4-1), IF(VLOOKUP($A25,'Outbreak dataset'!$A:$L,6)&lt;24*(4),1,0),  IF(VLOOKUP($A25,'Outbreak dataset'!$A:$L,6)="",0,0))</f>
        <v>0</v>
      </c>
      <c r="K25" s="3">
        <f>IF(VLOOKUP($A25,'Outbreak dataset'!$A:$L,12)&gt;24*(5-1), IF(VLOOKUP($A25,'Outbreak dataset'!$A:$L,6)&lt;24*(5),1,0),  IF(VLOOKUP($A25,'Outbreak dataset'!$A:$L,6)="",0,0))</f>
        <v>1</v>
      </c>
      <c r="L25" s="51">
        <f>IF(VLOOKUP($A25,'Outbreak dataset'!$A:$L,12)&lt;24*(1-1), IF(VLOOKUP($A25,'Outbreak dataset'!$A:$L,6)="",0,1),0)</f>
        <v>0</v>
      </c>
      <c r="M25" s="51">
        <f>IF(VLOOKUP($A25,'Outbreak dataset'!$A:$L,12)&lt;24*(2-1), IF(VLOOKUP($A25,'Outbreak dataset'!$A:$L,6)="",0,1),0)</f>
        <v>0</v>
      </c>
      <c r="N25" s="51">
        <f>IF(VLOOKUP($A25,'Outbreak dataset'!$A:$L,12)&lt;24*(3-1), IF(VLOOKUP($A25,'Outbreak dataset'!$A:$L,6)="",0,1),0)</f>
        <v>0</v>
      </c>
      <c r="O25" s="51">
        <f>IF(VLOOKUP($A25,'Outbreak dataset'!$A:$L,12)&lt;24*(4-1), IF(VLOOKUP($A25,'Outbreak dataset'!$A:$L,6)="",0,1),0)</f>
        <v>0</v>
      </c>
      <c r="P25" s="51">
        <f>IF(VLOOKUP($A25,'Outbreak dataset'!$A:$L,12)&lt;24*(5-1), IF(VLOOKUP($A25,'Outbreak dataset'!$A:$L,6)="",0,1),0)</f>
        <v>0</v>
      </c>
    </row>
    <row r="26" spans="1:16">
      <c r="A26" s="50">
        <f>IF(ISERROR(MATCH(A25+1,'Outbreak dataset'!A:A,0)),"",A25+1)</f>
        <v>24</v>
      </c>
      <c r="B26" s="3">
        <f>IF(VLOOKUP($A26,'Outbreak dataset'!$A:$F,6)&gt;24*1,1,IF(VLOOKUP($A26,'Outbreak dataset'!$A:$F,6)="",1,0))</f>
        <v>1</v>
      </c>
      <c r="C26" s="3">
        <f>IF(VLOOKUP($A26,'Outbreak dataset'!$A:$F,6)&gt;24*2,1,IF(VLOOKUP($A26,'Outbreak dataset'!$A:$F,6)="",1,0))</f>
        <v>1</v>
      </c>
      <c r="D26" s="3">
        <f>IF(VLOOKUP($A26,'Outbreak dataset'!$A:$F,6)&gt;24*3,1,IF(VLOOKUP($A26,'Outbreak dataset'!$A:$F,6)="",1,0))</f>
        <v>1</v>
      </c>
      <c r="E26" s="3">
        <f>IF(VLOOKUP($A26,'Outbreak dataset'!$A:$F,6)&gt;24*4,1,IF(VLOOKUP($A26,'Outbreak dataset'!$A:$F,6)="",1,0))</f>
        <v>1</v>
      </c>
      <c r="F26" s="3">
        <f>IF(VLOOKUP($A26,'Outbreak dataset'!$A:$F,6)&gt;24*5,1,IF(VLOOKUP($A26,'Outbreak dataset'!$A:$F,6)="",1,0))</f>
        <v>0</v>
      </c>
      <c r="G26" s="3">
        <f>IF(VLOOKUP($A26,'Outbreak dataset'!$A:$L,12)&gt;24*(1-1), IF(VLOOKUP($A26,'Outbreak dataset'!$A:$L,6)&lt;24*(1),1,0),  IF(VLOOKUP($A26,'Outbreak dataset'!$A:$L,6)="",0,0))</f>
        <v>0</v>
      </c>
      <c r="H26" s="3">
        <f>IF(VLOOKUP($A26,'Outbreak dataset'!$A:$L,12)&gt;24*(2-1), IF(VLOOKUP($A26,'Outbreak dataset'!$A:$L,6)&lt;24*(2),1,0),  IF(VLOOKUP($A26,'Outbreak dataset'!$A:$L,6)="",0,0))</f>
        <v>0</v>
      </c>
      <c r="I26" s="3">
        <f>IF(VLOOKUP($A26,'Outbreak dataset'!$A:$L,12)&gt;24*(3-1), IF(VLOOKUP($A26,'Outbreak dataset'!$A:$L,6)&lt;24*(3),1,0),  IF(VLOOKUP($A26,'Outbreak dataset'!$A:$L,6)="",0,0))</f>
        <v>0</v>
      </c>
      <c r="J26" s="3">
        <f>IF(VLOOKUP($A26,'Outbreak dataset'!$A:$L,12)&gt;24*(4-1), IF(VLOOKUP($A26,'Outbreak dataset'!$A:$L,6)&lt;24*(4),1,0),  IF(VLOOKUP($A26,'Outbreak dataset'!$A:$L,6)="",0,0))</f>
        <v>0</v>
      </c>
      <c r="K26" s="3">
        <f>IF(VLOOKUP($A26,'Outbreak dataset'!$A:$L,12)&gt;24*(5-1), IF(VLOOKUP($A26,'Outbreak dataset'!$A:$L,6)&lt;24*(5),1,0),  IF(VLOOKUP($A26,'Outbreak dataset'!$A:$L,6)="",0,0))</f>
        <v>1</v>
      </c>
      <c r="L26" s="51">
        <f>IF(VLOOKUP($A26,'Outbreak dataset'!$A:$L,12)&lt;24*(1-1), IF(VLOOKUP($A26,'Outbreak dataset'!$A:$L,6)="",0,1),0)</f>
        <v>0</v>
      </c>
      <c r="M26" s="51">
        <f>IF(VLOOKUP($A26,'Outbreak dataset'!$A:$L,12)&lt;24*(2-1), IF(VLOOKUP($A26,'Outbreak dataset'!$A:$L,6)="",0,1),0)</f>
        <v>0</v>
      </c>
      <c r="N26" s="51">
        <f>IF(VLOOKUP($A26,'Outbreak dataset'!$A:$L,12)&lt;24*(3-1), IF(VLOOKUP($A26,'Outbreak dataset'!$A:$L,6)="",0,1),0)</f>
        <v>0</v>
      </c>
      <c r="O26" s="51">
        <f>IF(VLOOKUP($A26,'Outbreak dataset'!$A:$L,12)&lt;24*(4-1), IF(VLOOKUP($A26,'Outbreak dataset'!$A:$L,6)="",0,1),0)</f>
        <v>0</v>
      </c>
      <c r="P26" s="51">
        <f>IF(VLOOKUP($A26,'Outbreak dataset'!$A:$L,12)&lt;24*(5-1), IF(VLOOKUP($A26,'Outbreak dataset'!$A:$L,6)="",0,1),0)</f>
        <v>0</v>
      </c>
    </row>
    <row r="27" spans="1:16">
      <c r="A27" s="50">
        <f>IF(ISERROR(MATCH(A26+1,'Outbreak dataset'!A:A,0)),"",A26+1)</f>
        <v>25</v>
      </c>
      <c r="B27" s="3">
        <f>IF(VLOOKUP($A27,'Outbreak dataset'!$A:$F,6)&gt;24*1,1,IF(VLOOKUP($A27,'Outbreak dataset'!$A:$F,6)="",1,0))</f>
        <v>1</v>
      </c>
      <c r="C27" s="3">
        <f>IF(VLOOKUP($A27,'Outbreak dataset'!$A:$F,6)&gt;24*2,1,IF(VLOOKUP($A27,'Outbreak dataset'!$A:$F,6)="",1,0))</f>
        <v>1</v>
      </c>
      <c r="D27" s="3">
        <f>IF(VLOOKUP($A27,'Outbreak dataset'!$A:$F,6)&gt;24*3,1,IF(VLOOKUP($A27,'Outbreak dataset'!$A:$F,6)="",1,0))</f>
        <v>1</v>
      </c>
      <c r="E27" s="3">
        <f>IF(VLOOKUP($A27,'Outbreak dataset'!$A:$F,6)&gt;24*4,1,IF(VLOOKUP($A27,'Outbreak dataset'!$A:$F,6)="",1,0))</f>
        <v>1</v>
      </c>
      <c r="F27" s="3">
        <f>IF(VLOOKUP($A27,'Outbreak dataset'!$A:$F,6)&gt;24*5,1,IF(VLOOKUP($A27,'Outbreak dataset'!$A:$F,6)="",1,0))</f>
        <v>0</v>
      </c>
      <c r="G27" s="3">
        <f>IF(VLOOKUP($A27,'Outbreak dataset'!$A:$L,12)&gt;24*(1-1), IF(VLOOKUP($A27,'Outbreak dataset'!$A:$L,6)&lt;24*(1),1,0),  IF(VLOOKUP($A27,'Outbreak dataset'!$A:$L,6)="",0,0))</f>
        <v>0</v>
      </c>
      <c r="H27" s="3">
        <f>IF(VLOOKUP($A27,'Outbreak dataset'!$A:$L,12)&gt;24*(2-1), IF(VLOOKUP($A27,'Outbreak dataset'!$A:$L,6)&lt;24*(2),1,0),  IF(VLOOKUP($A27,'Outbreak dataset'!$A:$L,6)="",0,0))</f>
        <v>0</v>
      </c>
      <c r="I27" s="3">
        <f>IF(VLOOKUP($A27,'Outbreak dataset'!$A:$L,12)&gt;24*(3-1), IF(VLOOKUP($A27,'Outbreak dataset'!$A:$L,6)&lt;24*(3),1,0),  IF(VLOOKUP($A27,'Outbreak dataset'!$A:$L,6)="",0,0))</f>
        <v>0</v>
      </c>
      <c r="J27" s="3">
        <f>IF(VLOOKUP($A27,'Outbreak dataset'!$A:$L,12)&gt;24*(4-1), IF(VLOOKUP($A27,'Outbreak dataset'!$A:$L,6)&lt;24*(4),1,0),  IF(VLOOKUP($A27,'Outbreak dataset'!$A:$L,6)="",0,0))</f>
        <v>0</v>
      </c>
      <c r="K27" s="3">
        <f>IF(VLOOKUP($A27,'Outbreak dataset'!$A:$L,12)&gt;24*(5-1), IF(VLOOKUP($A27,'Outbreak dataset'!$A:$L,6)&lt;24*(5),1,0),  IF(VLOOKUP($A27,'Outbreak dataset'!$A:$L,6)="",0,0))</f>
        <v>1</v>
      </c>
      <c r="L27" s="51">
        <f>IF(VLOOKUP($A27,'Outbreak dataset'!$A:$L,12)&lt;24*(1-1), IF(VLOOKUP($A27,'Outbreak dataset'!$A:$L,6)="",0,1),0)</f>
        <v>0</v>
      </c>
      <c r="M27" s="51">
        <f>IF(VLOOKUP($A27,'Outbreak dataset'!$A:$L,12)&lt;24*(2-1), IF(VLOOKUP($A27,'Outbreak dataset'!$A:$L,6)="",0,1),0)</f>
        <v>0</v>
      </c>
      <c r="N27" s="51">
        <f>IF(VLOOKUP($A27,'Outbreak dataset'!$A:$L,12)&lt;24*(3-1), IF(VLOOKUP($A27,'Outbreak dataset'!$A:$L,6)="",0,1),0)</f>
        <v>0</v>
      </c>
      <c r="O27" s="51">
        <f>IF(VLOOKUP($A27,'Outbreak dataset'!$A:$L,12)&lt;24*(4-1), IF(VLOOKUP($A27,'Outbreak dataset'!$A:$L,6)="",0,1),0)</f>
        <v>0</v>
      </c>
      <c r="P27" s="51">
        <f>IF(VLOOKUP($A27,'Outbreak dataset'!$A:$L,12)&lt;24*(5-1), IF(VLOOKUP($A27,'Outbreak dataset'!$A:$L,6)="",0,1),0)</f>
        <v>0</v>
      </c>
    </row>
    <row r="28" spans="1:16">
      <c r="A28" s="50">
        <f>IF(ISERROR(MATCH(A27+1,'Outbreak dataset'!A:A,0)),"",A27+1)</f>
        <v>26</v>
      </c>
      <c r="B28" s="3">
        <f>IF(VLOOKUP($A28,'Outbreak dataset'!$A:$F,6)&gt;24*1,1,IF(VLOOKUP($A28,'Outbreak dataset'!$A:$F,6)="",1,0))</f>
        <v>1</v>
      </c>
      <c r="C28" s="3">
        <f>IF(VLOOKUP($A28,'Outbreak dataset'!$A:$F,6)&gt;24*2,1,IF(VLOOKUP($A28,'Outbreak dataset'!$A:$F,6)="",1,0))</f>
        <v>1</v>
      </c>
      <c r="D28" s="3">
        <f>IF(VLOOKUP($A28,'Outbreak dataset'!$A:$F,6)&gt;24*3,1,IF(VLOOKUP($A28,'Outbreak dataset'!$A:$F,6)="",1,0))</f>
        <v>1</v>
      </c>
      <c r="E28" s="3">
        <f>IF(VLOOKUP($A28,'Outbreak dataset'!$A:$F,6)&gt;24*4,1,IF(VLOOKUP($A28,'Outbreak dataset'!$A:$F,6)="",1,0))</f>
        <v>1</v>
      </c>
      <c r="F28" s="3">
        <f>IF(VLOOKUP($A28,'Outbreak dataset'!$A:$F,6)&gt;24*5,1,IF(VLOOKUP($A28,'Outbreak dataset'!$A:$F,6)="",1,0))</f>
        <v>0</v>
      </c>
      <c r="G28" s="3">
        <f>IF(VLOOKUP($A28,'Outbreak dataset'!$A:$L,12)&gt;24*(1-1), IF(VLOOKUP($A28,'Outbreak dataset'!$A:$L,6)&lt;24*(1),1,0),  IF(VLOOKUP($A28,'Outbreak dataset'!$A:$L,6)="",0,0))</f>
        <v>0</v>
      </c>
      <c r="H28" s="3">
        <f>IF(VLOOKUP($A28,'Outbreak dataset'!$A:$L,12)&gt;24*(2-1), IF(VLOOKUP($A28,'Outbreak dataset'!$A:$L,6)&lt;24*(2),1,0),  IF(VLOOKUP($A28,'Outbreak dataset'!$A:$L,6)="",0,0))</f>
        <v>0</v>
      </c>
      <c r="I28" s="3">
        <f>IF(VLOOKUP($A28,'Outbreak dataset'!$A:$L,12)&gt;24*(3-1), IF(VLOOKUP($A28,'Outbreak dataset'!$A:$L,6)&lt;24*(3),1,0),  IF(VLOOKUP($A28,'Outbreak dataset'!$A:$L,6)="",0,0))</f>
        <v>0</v>
      </c>
      <c r="J28" s="3">
        <f>IF(VLOOKUP($A28,'Outbreak dataset'!$A:$L,12)&gt;24*(4-1), IF(VLOOKUP($A28,'Outbreak dataset'!$A:$L,6)&lt;24*(4),1,0),  IF(VLOOKUP($A28,'Outbreak dataset'!$A:$L,6)="",0,0))</f>
        <v>0</v>
      </c>
      <c r="K28" s="3">
        <f>IF(VLOOKUP($A28,'Outbreak dataset'!$A:$L,12)&gt;24*(5-1), IF(VLOOKUP($A28,'Outbreak dataset'!$A:$L,6)&lt;24*(5),1,0),  IF(VLOOKUP($A28,'Outbreak dataset'!$A:$L,6)="",0,0))</f>
        <v>1</v>
      </c>
      <c r="L28" s="51">
        <f>IF(VLOOKUP($A28,'Outbreak dataset'!$A:$L,12)&lt;24*(1-1), IF(VLOOKUP($A28,'Outbreak dataset'!$A:$L,6)="",0,1),0)</f>
        <v>0</v>
      </c>
      <c r="M28" s="51">
        <f>IF(VLOOKUP($A28,'Outbreak dataset'!$A:$L,12)&lt;24*(2-1), IF(VLOOKUP($A28,'Outbreak dataset'!$A:$L,6)="",0,1),0)</f>
        <v>0</v>
      </c>
      <c r="N28" s="51">
        <f>IF(VLOOKUP($A28,'Outbreak dataset'!$A:$L,12)&lt;24*(3-1), IF(VLOOKUP($A28,'Outbreak dataset'!$A:$L,6)="",0,1),0)</f>
        <v>0</v>
      </c>
      <c r="O28" s="51">
        <f>IF(VLOOKUP($A28,'Outbreak dataset'!$A:$L,12)&lt;24*(4-1), IF(VLOOKUP($A28,'Outbreak dataset'!$A:$L,6)="",0,1),0)</f>
        <v>0</v>
      </c>
      <c r="P28" s="51">
        <f>IF(VLOOKUP($A28,'Outbreak dataset'!$A:$L,12)&lt;24*(5-1), IF(VLOOKUP($A28,'Outbreak dataset'!$A:$L,6)="",0,1),0)</f>
        <v>0</v>
      </c>
    </row>
    <row r="29" spans="1:16">
      <c r="A29" s="50">
        <f>IF(ISERROR(MATCH(A28+1,'Outbreak dataset'!A:A,0)),"",A28+1)</f>
        <v>27</v>
      </c>
      <c r="B29" s="3">
        <f>IF(VLOOKUP($A29,'Outbreak dataset'!$A:$F,6)&gt;24*1,1,IF(VLOOKUP($A29,'Outbreak dataset'!$A:$F,6)="",1,0))</f>
        <v>1</v>
      </c>
      <c r="C29" s="3">
        <f>IF(VLOOKUP($A29,'Outbreak dataset'!$A:$F,6)&gt;24*2,1,IF(VLOOKUP($A29,'Outbreak dataset'!$A:$F,6)="",1,0))</f>
        <v>1</v>
      </c>
      <c r="D29" s="3">
        <f>IF(VLOOKUP($A29,'Outbreak dataset'!$A:$F,6)&gt;24*3,1,IF(VLOOKUP($A29,'Outbreak dataset'!$A:$F,6)="",1,0))</f>
        <v>1</v>
      </c>
      <c r="E29" s="3">
        <f>IF(VLOOKUP($A29,'Outbreak dataset'!$A:$F,6)&gt;24*4,1,IF(VLOOKUP($A29,'Outbreak dataset'!$A:$F,6)="",1,0))</f>
        <v>1</v>
      </c>
      <c r="F29" s="3">
        <f>IF(VLOOKUP($A29,'Outbreak dataset'!$A:$F,6)&gt;24*5,1,IF(VLOOKUP($A29,'Outbreak dataset'!$A:$F,6)="",1,0))</f>
        <v>0</v>
      </c>
      <c r="G29" s="3">
        <f>IF(VLOOKUP($A29,'Outbreak dataset'!$A:$L,12)&gt;24*(1-1), IF(VLOOKUP($A29,'Outbreak dataset'!$A:$L,6)&lt;24*(1),1,0),  IF(VLOOKUP($A29,'Outbreak dataset'!$A:$L,6)="",0,0))</f>
        <v>0</v>
      </c>
      <c r="H29" s="3">
        <f>IF(VLOOKUP($A29,'Outbreak dataset'!$A:$L,12)&gt;24*(2-1), IF(VLOOKUP($A29,'Outbreak dataset'!$A:$L,6)&lt;24*(2),1,0),  IF(VLOOKUP($A29,'Outbreak dataset'!$A:$L,6)="",0,0))</f>
        <v>0</v>
      </c>
      <c r="I29" s="3">
        <f>IF(VLOOKUP($A29,'Outbreak dataset'!$A:$L,12)&gt;24*(3-1), IF(VLOOKUP($A29,'Outbreak dataset'!$A:$L,6)&lt;24*(3),1,0),  IF(VLOOKUP($A29,'Outbreak dataset'!$A:$L,6)="",0,0))</f>
        <v>0</v>
      </c>
      <c r="J29" s="3">
        <f>IF(VLOOKUP($A29,'Outbreak dataset'!$A:$L,12)&gt;24*(4-1), IF(VLOOKUP($A29,'Outbreak dataset'!$A:$L,6)&lt;24*(4),1,0),  IF(VLOOKUP($A29,'Outbreak dataset'!$A:$L,6)="",0,0))</f>
        <v>0</v>
      </c>
      <c r="K29" s="3">
        <f>IF(VLOOKUP($A29,'Outbreak dataset'!$A:$L,12)&gt;24*(5-1), IF(VLOOKUP($A29,'Outbreak dataset'!$A:$L,6)&lt;24*(5),1,0),  IF(VLOOKUP($A29,'Outbreak dataset'!$A:$L,6)="",0,0))</f>
        <v>1</v>
      </c>
      <c r="L29" s="51">
        <f>IF(VLOOKUP($A29,'Outbreak dataset'!$A:$L,12)&lt;24*(1-1), IF(VLOOKUP($A29,'Outbreak dataset'!$A:$L,6)="",0,1),0)</f>
        <v>0</v>
      </c>
      <c r="M29" s="51">
        <f>IF(VLOOKUP($A29,'Outbreak dataset'!$A:$L,12)&lt;24*(2-1), IF(VLOOKUP($A29,'Outbreak dataset'!$A:$L,6)="",0,1),0)</f>
        <v>0</v>
      </c>
      <c r="N29" s="51">
        <f>IF(VLOOKUP($A29,'Outbreak dataset'!$A:$L,12)&lt;24*(3-1), IF(VLOOKUP($A29,'Outbreak dataset'!$A:$L,6)="",0,1),0)</f>
        <v>0</v>
      </c>
      <c r="O29" s="51">
        <f>IF(VLOOKUP($A29,'Outbreak dataset'!$A:$L,12)&lt;24*(4-1), IF(VLOOKUP($A29,'Outbreak dataset'!$A:$L,6)="",0,1),0)</f>
        <v>0</v>
      </c>
      <c r="P29" s="51">
        <f>IF(VLOOKUP($A29,'Outbreak dataset'!$A:$L,12)&lt;24*(5-1), IF(VLOOKUP($A29,'Outbreak dataset'!$A:$L,6)="",0,1),0)</f>
        <v>0</v>
      </c>
    </row>
    <row r="30" spans="1:16">
      <c r="A30" s="50">
        <f>IF(ISERROR(MATCH(A29+1,'Outbreak dataset'!A:A,0)),"",A29+1)</f>
        <v>28</v>
      </c>
      <c r="B30" s="3">
        <f>IF(VLOOKUP($A30,'Outbreak dataset'!$A:$F,6)&gt;24*1,1,IF(VLOOKUP($A30,'Outbreak dataset'!$A:$F,6)="",1,0))</f>
        <v>1</v>
      </c>
      <c r="C30" s="3">
        <f>IF(VLOOKUP($A30,'Outbreak dataset'!$A:$F,6)&gt;24*2,1,IF(VLOOKUP($A30,'Outbreak dataset'!$A:$F,6)="",1,0))</f>
        <v>1</v>
      </c>
      <c r="D30" s="3">
        <f>IF(VLOOKUP($A30,'Outbreak dataset'!$A:$F,6)&gt;24*3,1,IF(VLOOKUP($A30,'Outbreak dataset'!$A:$F,6)="",1,0))</f>
        <v>1</v>
      </c>
      <c r="E30" s="3">
        <f>IF(VLOOKUP($A30,'Outbreak dataset'!$A:$F,6)&gt;24*4,1,IF(VLOOKUP($A30,'Outbreak dataset'!$A:$F,6)="",1,0))</f>
        <v>1</v>
      </c>
      <c r="F30" s="3">
        <f>IF(VLOOKUP($A30,'Outbreak dataset'!$A:$F,6)&gt;24*5,1,IF(VLOOKUP($A30,'Outbreak dataset'!$A:$F,6)="",1,0))</f>
        <v>0</v>
      </c>
      <c r="G30" s="3">
        <f>IF(VLOOKUP($A30,'Outbreak dataset'!$A:$L,12)&gt;24*(1-1), IF(VLOOKUP($A30,'Outbreak dataset'!$A:$L,6)&lt;24*(1),1,0),  IF(VLOOKUP($A30,'Outbreak dataset'!$A:$L,6)="",0,0))</f>
        <v>0</v>
      </c>
      <c r="H30" s="3">
        <f>IF(VLOOKUP($A30,'Outbreak dataset'!$A:$L,12)&gt;24*(2-1), IF(VLOOKUP($A30,'Outbreak dataset'!$A:$L,6)&lt;24*(2),1,0),  IF(VLOOKUP($A30,'Outbreak dataset'!$A:$L,6)="",0,0))</f>
        <v>0</v>
      </c>
      <c r="I30" s="3">
        <f>IF(VLOOKUP($A30,'Outbreak dataset'!$A:$L,12)&gt;24*(3-1), IF(VLOOKUP($A30,'Outbreak dataset'!$A:$L,6)&lt;24*(3),1,0),  IF(VLOOKUP($A30,'Outbreak dataset'!$A:$L,6)="",0,0))</f>
        <v>0</v>
      </c>
      <c r="J30" s="3">
        <f>IF(VLOOKUP($A30,'Outbreak dataset'!$A:$L,12)&gt;24*(4-1), IF(VLOOKUP($A30,'Outbreak dataset'!$A:$L,6)&lt;24*(4),1,0),  IF(VLOOKUP($A30,'Outbreak dataset'!$A:$L,6)="",0,0))</f>
        <v>0</v>
      </c>
      <c r="K30" s="3">
        <f>IF(VLOOKUP($A30,'Outbreak dataset'!$A:$L,12)&gt;24*(5-1), IF(VLOOKUP($A30,'Outbreak dataset'!$A:$L,6)&lt;24*(5),1,0),  IF(VLOOKUP($A30,'Outbreak dataset'!$A:$L,6)="",0,0))</f>
        <v>1</v>
      </c>
      <c r="L30" s="51">
        <f>IF(VLOOKUP($A30,'Outbreak dataset'!$A:$L,12)&lt;24*(1-1), IF(VLOOKUP($A30,'Outbreak dataset'!$A:$L,6)="",0,1),0)</f>
        <v>0</v>
      </c>
      <c r="M30" s="51">
        <f>IF(VLOOKUP($A30,'Outbreak dataset'!$A:$L,12)&lt;24*(2-1), IF(VLOOKUP($A30,'Outbreak dataset'!$A:$L,6)="",0,1),0)</f>
        <v>0</v>
      </c>
      <c r="N30" s="51">
        <f>IF(VLOOKUP($A30,'Outbreak dataset'!$A:$L,12)&lt;24*(3-1), IF(VLOOKUP($A30,'Outbreak dataset'!$A:$L,6)="",0,1),0)</f>
        <v>0</v>
      </c>
      <c r="O30" s="51">
        <f>IF(VLOOKUP($A30,'Outbreak dataset'!$A:$L,12)&lt;24*(4-1), IF(VLOOKUP($A30,'Outbreak dataset'!$A:$L,6)="",0,1),0)</f>
        <v>0</v>
      </c>
      <c r="P30" s="51">
        <f>IF(VLOOKUP($A30,'Outbreak dataset'!$A:$L,12)&lt;24*(5-1), IF(VLOOKUP($A30,'Outbreak dataset'!$A:$L,6)="",0,1),0)</f>
        <v>0</v>
      </c>
    </row>
    <row r="31" spans="1:16">
      <c r="A31" s="50">
        <f>IF(ISERROR(MATCH(A30+1,'Outbreak dataset'!A:A,0)),"",A30+1)</f>
        <v>29</v>
      </c>
      <c r="B31" s="3">
        <f>IF(VLOOKUP($A31,'Outbreak dataset'!$A:$F,6)&gt;24*1,1,IF(VLOOKUP($A31,'Outbreak dataset'!$A:$F,6)="",1,0))</f>
        <v>1</v>
      </c>
      <c r="C31" s="3">
        <f>IF(VLOOKUP($A31,'Outbreak dataset'!$A:$F,6)&gt;24*2,1,IF(VLOOKUP($A31,'Outbreak dataset'!$A:$F,6)="",1,0))</f>
        <v>1</v>
      </c>
      <c r="D31" s="3">
        <f>IF(VLOOKUP($A31,'Outbreak dataset'!$A:$F,6)&gt;24*3,1,IF(VLOOKUP($A31,'Outbreak dataset'!$A:$F,6)="",1,0))</f>
        <v>1</v>
      </c>
      <c r="E31" s="3">
        <f>IF(VLOOKUP($A31,'Outbreak dataset'!$A:$F,6)&gt;24*4,1,IF(VLOOKUP($A31,'Outbreak dataset'!$A:$F,6)="",1,0))</f>
        <v>1</v>
      </c>
      <c r="F31" s="3">
        <f>IF(VLOOKUP($A31,'Outbreak dataset'!$A:$F,6)&gt;24*5,1,IF(VLOOKUP($A31,'Outbreak dataset'!$A:$F,6)="",1,0))</f>
        <v>0</v>
      </c>
      <c r="G31" s="3">
        <f>IF(VLOOKUP($A31,'Outbreak dataset'!$A:$L,12)&gt;24*(1-1), IF(VLOOKUP($A31,'Outbreak dataset'!$A:$L,6)&lt;24*(1),1,0),  IF(VLOOKUP($A31,'Outbreak dataset'!$A:$L,6)="",0,0))</f>
        <v>0</v>
      </c>
      <c r="H31" s="3">
        <f>IF(VLOOKUP($A31,'Outbreak dataset'!$A:$L,12)&gt;24*(2-1), IF(VLOOKUP($A31,'Outbreak dataset'!$A:$L,6)&lt;24*(2),1,0),  IF(VLOOKUP($A31,'Outbreak dataset'!$A:$L,6)="",0,0))</f>
        <v>0</v>
      </c>
      <c r="I31" s="3">
        <f>IF(VLOOKUP($A31,'Outbreak dataset'!$A:$L,12)&gt;24*(3-1), IF(VLOOKUP($A31,'Outbreak dataset'!$A:$L,6)&lt;24*(3),1,0),  IF(VLOOKUP($A31,'Outbreak dataset'!$A:$L,6)="",0,0))</f>
        <v>0</v>
      </c>
      <c r="J31" s="3">
        <f>IF(VLOOKUP($A31,'Outbreak dataset'!$A:$L,12)&gt;24*(4-1), IF(VLOOKUP($A31,'Outbreak dataset'!$A:$L,6)&lt;24*(4),1,0),  IF(VLOOKUP($A31,'Outbreak dataset'!$A:$L,6)="",0,0))</f>
        <v>0</v>
      </c>
      <c r="K31" s="3">
        <f>IF(VLOOKUP($A31,'Outbreak dataset'!$A:$L,12)&gt;24*(5-1), IF(VLOOKUP($A31,'Outbreak dataset'!$A:$L,6)&lt;24*(5),1,0),  IF(VLOOKUP($A31,'Outbreak dataset'!$A:$L,6)="",0,0))</f>
        <v>1</v>
      </c>
      <c r="L31" s="51">
        <f>IF(VLOOKUP($A31,'Outbreak dataset'!$A:$L,12)&lt;24*(1-1), IF(VLOOKUP($A31,'Outbreak dataset'!$A:$L,6)="",0,1),0)</f>
        <v>0</v>
      </c>
      <c r="M31" s="51">
        <f>IF(VLOOKUP($A31,'Outbreak dataset'!$A:$L,12)&lt;24*(2-1), IF(VLOOKUP($A31,'Outbreak dataset'!$A:$L,6)="",0,1),0)</f>
        <v>0</v>
      </c>
      <c r="N31" s="51">
        <f>IF(VLOOKUP($A31,'Outbreak dataset'!$A:$L,12)&lt;24*(3-1), IF(VLOOKUP($A31,'Outbreak dataset'!$A:$L,6)="",0,1),0)</f>
        <v>0</v>
      </c>
      <c r="O31" s="51">
        <f>IF(VLOOKUP($A31,'Outbreak dataset'!$A:$L,12)&lt;24*(4-1), IF(VLOOKUP($A31,'Outbreak dataset'!$A:$L,6)="",0,1),0)</f>
        <v>0</v>
      </c>
      <c r="P31" s="51">
        <f>IF(VLOOKUP($A31,'Outbreak dataset'!$A:$L,12)&lt;24*(5-1), IF(VLOOKUP($A31,'Outbreak dataset'!$A:$L,6)="",0,1),0)</f>
        <v>0</v>
      </c>
    </row>
    <row r="32" spans="1:16">
      <c r="A32" s="50">
        <f>IF(ISERROR(MATCH(A31+1,'Outbreak dataset'!A:A,0)),"",A31+1)</f>
        <v>30</v>
      </c>
      <c r="B32" s="3">
        <f>IF(VLOOKUP($A32,'Outbreak dataset'!$A:$F,6)&gt;24*1,1,IF(VLOOKUP($A32,'Outbreak dataset'!$A:$F,6)="",1,0))</f>
        <v>1</v>
      </c>
      <c r="C32" s="3">
        <f>IF(VLOOKUP($A32,'Outbreak dataset'!$A:$F,6)&gt;24*2,1,IF(VLOOKUP($A32,'Outbreak dataset'!$A:$F,6)="",1,0))</f>
        <v>1</v>
      </c>
      <c r="D32" s="3">
        <f>IF(VLOOKUP($A32,'Outbreak dataset'!$A:$F,6)&gt;24*3,1,IF(VLOOKUP($A32,'Outbreak dataset'!$A:$F,6)="",1,0))</f>
        <v>1</v>
      </c>
      <c r="E32" s="3">
        <f>IF(VLOOKUP($A32,'Outbreak dataset'!$A:$F,6)&gt;24*4,1,IF(VLOOKUP($A32,'Outbreak dataset'!$A:$F,6)="",1,0))</f>
        <v>1</v>
      </c>
      <c r="F32" s="3">
        <f>IF(VLOOKUP($A32,'Outbreak dataset'!$A:$F,6)&gt;24*5,1,IF(VLOOKUP($A32,'Outbreak dataset'!$A:$F,6)="",1,0))</f>
        <v>0</v>
      </c>
      <c r="G32" s="3">
        <f>IF(VLOOKUP($A32,'Outbreak dataset'!$A:$L,12)&gt;24*(1-1), IF(VLOOKUP($A32,'Outbreak dataset'!$A:$L,6)&lt;24*(1),1,0),  IF(VLOOKUP($A32,'Outbreak dataset'!$A:$L,6)="",0,0))</f>
        <v>0</v>
      </c>
      <c r="H32" s="3">
        <f>IF(VLOOKUP($A32,'Outbreak dataset'!$A:$L,12)&gt;24*(2-1), IF(VLOOKUP($A32,'Outbreak dataset'!$A:$L,6)&lt;24*(2),1,0),  IF(VLOOKUP($A32,'Outbreak dataset'!$A:$L,6)="",0,0))</f>
        <v>0</v>
      </c>
      <c r="I32" s="3">
        <f>IF(VLOOKUP($A32,'Outbreak dataset'!$A:$L,12)&gt;24*(3-1), IF(VLOOKUP($A32,'Outbreak dataset'!$A:$L,6)&lt;24*(3),1,0),  IF(VLOOKUP($A32,'Outbreak dataset'!$A:$L,6)="",0,0))</f>
        <v>0</v>
      </c>
      <c r="J32" s="3">
        <f>IF(VLOOKUP($A32,'Outbreak dataset'!$A:$L,12)&gt;24*(4-1), IF(VLOOKUP($A32,'Outbreak dataset'!$A:$L,6)&lt;24*(4),1,0),  IF(VLOOKUP($A32,'Outbreak dataset'!$A:$L,6)="",0,0))</f>
        <v>0</v>
      </c>
      <c r="K32" s="3">
        <f>IF(VLOOKUP($A32,'Outbreak dataset'!$A:$L,12)&gt;24*(5-1), IF(VLOOKUP($A32,'Outbreak dataset'!$A:$L,6)&lt;24*(5),1,0),  IF(VLOOKUP($A32,'Outbreak dataset'!$A:$L,6)="",0,0))</f>
        <v>1</v>
      </c>
      <c r="L32" s="51">
        <f>IF(VLOOKUP($A32,'Outbreak dataset'!$A:$L,12)&lt;24*(1-1), IF(VLOOKUP($A32,'Outbreak dataset'!$A:$L,6)="",0,1),0)</f>
        <v>0</v>
      </c>
      <c r="M32" s="51">
        <f>IF(VLOOKUP($A32,'Outbreak dataset'!$A:$L,12)&lt;24*(2-1), IF(VLOOKUP($A32,'Outbreak dataset'!$A:$L,6)="",0,1),0)</f>
        <v>0</v>
      </c>
      <c r="N32" s="51">
        <f>IF(VLOOKUP($A32,'Outbreak dataset'!$A:$L,12)&lt;24*(3-1), IF(VLOOKUP($A32,'Outbreak dataset'!$A:$L,6)="",0,1),0)</f>
        <v>0</v>
      </c>
      <c r="O32" s="51">
        <f>IF(VLOOKUP($A32,'Outbreak dataset'!$A:$L,12)&lt;24*(4-1), IF(VLOOKUP($A32,'Outbreak dataset'!$A:$L,6)="",0,1),0)</f>
        <v>0</v>
      </c>
      <c r="P32" s="51">
        <f>IF(VLOOKUP($A32,'Outbreak dataset'!$A:$L,12)&lt;24*(5-1), IF(VLOOKUP($A32,'Outbreak dataset'!$A:$L,6)="",0,1),0)</f>
        <v>0</v>
      </c>
    </row>
    <row r="33" spans="1:16">
      <c r="A33" s="50">
        <f>IF(ISERROR(MATCH(A32+1,'Outbreak dataset'!A:A,0)),"",A32+1)</f>
        <v>31</v>
      </c>
      <c r="B33" s="3">
        <f>IF(VLOOKUP($A33,'Outbreak dataset'!$A:$F,6)&gt;24*1,1,IF(VLOOKUP($A33,'Outbreak dataset'!$A:$F,6)="",1,0))</f>
        <v>1</v>
      </c>
      <c r="C33" s="3">
        <f>IF(VLOOKUP($A33,'Outbreak dataset'!$A:$F,6)&gt;24*2,1,IF(VLOOKUP($A33,'Outbreak dataset'!$A:$F,6)="",1,0))</f>
        <v>1</v>
      </c>
      <c r="D33" s="3">
        <f>IF(VLOOKUP($A33,'Outbreak dataset'!$A:$F,6)&gt;24*3,1,IF(VLOOKUP($A33,'Outbreak dataset'!$A:$F,6)="",1,0))</f>
        <v>1</v>
      </c>
      <c r="E33" s="3">
        <f>IF(VLOOKUP($A33,'Outbreak dataset'!$A:$F,6)&gt;24*4,1,IF(VLOOKUP($A33,'Outbreak dataset'!$A:$F,6)="",1,0))</f>
        <v>1</v>
      </c>
      <c r="F33" s="3">
        <f>IF(VLOOKUP($A33,'Outbreak dataset'!$A:$F,6)&gt;24*5,1,IF(VLOOKUP($A33,'Outbreak dataset'!$A:$F,6)="",1,0))</f>
        <v>0</v>
      </c>
      <c r="G33" s="3">
        <f>IF(VLOOKUP($A33,'Outbreak dataset'!$A:$L,12)&gt;24*(1-1), IF(VLOOKUP($A33,'Outbreak dataset'!$A:$L,6)&lt;24*(1),1,0),  IF(VLOOKUP($A33,'Outbreak dataset'!$A:$L,6)="",0,0))</f>
        <v>0</v>
      </c>
      <c r="H33" s="3">
        <f>IF(VLOOKUP($A33,'Outbreak dataset'!$A:$L,12)&gt;24*(2-1), IF(VLOOKUP($A33,'Outbreak dataset'!$A:$L,6)&lt;24*(2),1,0),  IF(VLOOKUP($A33,'Outbreak dataset'!$A:$L,6)="",0,0))</f>
        <v>0</v>
      </c>
      <c r="I33" s="3">
        <f>IF(VLOOKUP($A33,'Outbreak dataset'!$A:$L,12)&gt;24*(3-1), IF(VLOOKUP($A33,'Outbreak dataset'!$A:$L,6)&lt;24*(3),1,0),  IF(VLOOKUP($A33,'Outbreak dataset'!$A:$L,6)="",0,0))</f>
        <v>0</v>
      </c>
      <c r="J33" s="3">
        <f>IF(VLOOKUP($A33,'Outbreak dataset'!$A:$L,12)&gt;24*(4-1), IF(VLOOKUP($A33,'Outbreak dataset'!$A:$L,6)&lt;24*(4),1,0),  IF(VLOOKUP($A33,'Outbreak dataset'!$A:$L,6)="",0,0))</f>
        <v>0</v>
      </c>
      <c r="K33" s="3">
        <f>IF(VLOOKUP($A33,'Outbreak dataset'!$A:$L,12)&gt;24*(5-1), IF(VLOOKUP($A33,'Outbreak dataset'!$A:$L,6)&lt;24*(5),1,0),  IF(VLOOKUP($A33,'Outbreak dataset'!$A:$L,6)="",0,0))</f>
        <v>1</v>
      </c>
      <c r="L33" s="51">
        <f>IF(VLOOKUP($A33,'Outbreak dataset'!$A:$L,12)&lt;24*(1-1), IF(VLOOKUP($A33,'Outbreak dataset'!$A:$L,6)="",0,1),0)</f>
        <v>0</v>
      </c>
      <c r="M33" s="51">
        <f>IF(VLOOKUP($A33,'Outbreak dataset'!$A:$L,12)&lt;24*(2-1), IF(VLOOKUP($A33,'Outbreak dataset'!$A:$L,6)="",0,1),0)</f>
        <v>0</v>
      </c>
      <c r="N33" s="51">
        <f>IF(VLOOKUP($A33,'Outbreak dataset'!$A:$L,12)&lt;24*(3-1), IF(VLOOKUP($A33,'Outbreak dataset'!$A:$L,6)="",0,1),0)</f>
        <v>0</v>
      </c>
      <c r="O33" s="51">
        <f>IF(VLOOKUP($A33,'Outbreak dataset'!$A:$L,12)&lt;24*(4-1), IF(VLOOKUP($A33,'Outbreak dataset'!$A:$L,6)="",0,1),0)</f>
        <v>0</v>
      </c>
      <c r="P33" s="51">
        <f>IF(VLOOKUP($A33,'Outbreak dataset'!$A:$L,12)&lt;24*(5-1), IF(VLOOKUP($A33,'Outbreak dataset'!$A:$L,6)="",0,1),0)</f>
        <v>0</v>
      </c>
    </row>
    <row r="34" spans="1:16">
      <c r="A34" s="50">
        <f>IF(ISERROR(MATCH(A33+1,'Outbreak dataset'!A:A,0)),"",A33+1)</f>
        <v>32</v>
      </c>
      <c r="B34" s="3">
        <f>IF(VLOOKUP($A34,'Outbreak dataset'!$A:$F,6)&gt;24*1,1,IF(VLOOKUP($A34,'Outbreak dataset'!$A:$F,6)="",1,0))</f>
        <v>1</v>
      </c>
      <c r="C34" s="3">
        <f>IF(VLOOKUP($A34,'Outbreak dataset'!$A:$F,6)&gt;24*2,1,IF(VLOOKUP($A34,'Outbreak dataset'!$A:$F,6)="",1,0))</f>
        <v>1</v>
      </c>
      <c r="D34" s="3">
        <f>IF(VLOOKUP($A34,'Outbreak dataset'!$A:$F,6)&gt;24*3,1,IF(VLOOKUP($A34,'Outbreak dataset'!$A:$F,6)="",1,0))</f>
        <v>1</v>
      </c>
      <c r="E34" s="3">
        <f>IF(VLOOKUP($A34,'Outbreak dataset'!$A:$F,6)&gt;24*4,1,IF(VLOOKUP($A34,'Outbreak dataset'!$A:$F,6)="",1,0))</f>
        <v>1</v>
      </c>
      <c r="F34" s="3">
        <f>IF(VLOOKUP($A34,'Outbreak dataset'!$A:$F,6)&gt;24*5,1,IF(VLOOKUP($A34,'Outbreak dataset'!$A:$F,6)="",1,0))</f>
        <v>0</v>
      </c>
      <c r="G34" s="3">
        <f>IF(VLOOKUP($A34,'Outbreak dataset'!$A:$L,12)&gt;24*(1-1), IF(VLOOKUP($A34,'Outbreak dataset'!$A:$L,6)&lt;24*(1),1,0),  IF(VLOOKUP($A34,'Outbreak dataset'!$A:$L,6)="",0,0))</f>
        <v>0</v>
      </c>
      <c r="H34" s="3">
        <f>IF(VLOOKUP($A34,'Outbreak dataset'!$A:$L,12)&gt;24*(2-1), IF(VLOOKUP($A34,'Outbreak dataset'!$A:$L,6)&lt;24*(2),1,0),  IF(VLOOKUP($A34,'Outbreak dataset'!$A:$L,6)="",0,0))</f>
        <v>0</v>
      </c>
      <c r="I34" s="3">
        <f>IF(VLOOKUP($A34,'Outbreak dataset'!$A:$L,12)&gt;24*(3-1), IF(VLOOKUP($A34,'Outbreak dataset'!$A:$L,6)&lt;24*(3),1,0),  IF(VLOOKUP($A34,'Outbreak dataset'!$A:$L,6)="",0,0))</f>
        <v>0</v>
      </c>
      <c r="J34" s="3">
        <f>IF(VLOOKUP($A34,'Outbreak dataset'!$A:$L,12)&gt;24*(4-1), IF(VLOOKUP($A34,'Outbreak dataset'!$A:$L,6)&lt;24*(4),1,0),  IF(VLOOKUP($A34,'Outbreak dataset'!$A:$L,6)="",0,0))</f>
        <v>0</v>
      </c>
      <c r="K34" s="3">
        <f>IF(VLOOKUP($A34,'Outbreak dataset'!$A:$L,12)&gt;24*(5-1), IF(VLOOKUP($A34,'Outbreak dataset'!$A:$L,6)&lt;24*(5),1,0),  IF(VLOOKUP($A34,'Outbreak dataset'!$A:$L,6)="",0,0))</f>
        <v>1</v>
      </c>
      <c r="L34" s="51">
        <f>IF(VLOOKUP($A34,'Outbreak dataset'!$A:$L,12)&lt;24*(1-1), IF(VLOOKUP($A34,'Outbreak dataset'!$A:$L,6)="",0,1),0)</f>
        <v>0</v>
      </c>
      <c r="M34" s="51">
        <f>IF(VLOOKUP($A34,'Outbreak dataset'!$A:$L,12)&lt;24*(2-1), IF(VLOOKUP($A34,'Outbreak dataset'!$A:$L,6)="",0,1),0)</f>
        <v>0</v>
      </c>
      <c r="N34" s="51">
        <f>IF(VLOOKUP($A34,'Outbreak dataset'!$A:$L,12)&lt;24*(3-1), IF(VLOOKUP($A34,'Outbreak dataset'!$A:$L,6)="",0,1),0)</f>
        <v>0</v>
      </c>
      <c r="O34" s="51">
        <f>IF(VLOOKUP($A34,'Outbreak dataset'!$A:$L,12)&lt;24*(4-1), IF(VLOOKUP($A34,'Outbreak dataset'!$A:$L,6)="",0,1),0)</f>
        <v>0</v>
      </c>
      <c r="P34" s="51">
        <f>IF(VLOOKUP($A34,'Outbreak dataset'!$A:$L,12)&lt;24*(5-1), IF(VLOOKUP($A34,'Outbreak dataset'!$A:$L,6)="",0,1),0)</f>
        <v>0</v>
      </c>
    </row>
    <row r="35" spans="1:16">
      <c r="A35" s="50">
        <f>IF(ISERROR(MATCH(A34+1,'Outbreak dataset'!A:A,0)),"",A34+1)</f>
        <v>33</v>
      </c>
      <c r="B35" s="3">
        <f>IF(VLOOKUP($A35,'Outbreak dataset'!$A:$F,6)&gt;24*1,1,IF(VLOOKUP($A35,'Outbreak dataset'!$A:$F,6)="",1,0))</f>
        <v>1</v>
      </c>
      <c r="C35" s="3">
        <f>IF(VLOOKUP($A35,'Outbreak dataset'!$A:$F,6)&gt;24*2,1,IF(VLOOKUP($A35,'Outbreak dataset'!$A:$F,6)="",1,0))</f>
        <v>1</v>
      </c>
      <c r="D35" s="3">
        <f>IF(VLOOKUP($A35,'Outbreak dataset'!$A:$F,6)&gt;24*3,1,IF(VLOOKUP($A35,'Outbreak dataset'!$A:$F,6)="",1,0))</f>
        <v>1</v>
      </c>
      <c r="E35" s="3">
        <f>IF(VLOOKUP($A35,'Outbreak dataset'!$A:$F,6)&gt;24*4,1,IF(VLOOKUP($A35,'Outbreak dataset'!$A:$F,6)="",1,0))</f>
        <v>1</v>
      </c>
      <c r="F35" s="3">
        <f>IF(VLOOKUP($A35,'Outbreak dataset'!$A:$F,6)&gt;24*5,1,IF(VLOOKUP($A35,'Outbreak dataset'!$A:$F,6)="",1,0))</f>
        <v>0</v>
      </c>
      <c r="G35" s="3">
        <f>IF(VLOOKUP($A35,'Outbreak dataset'!$A:$L,12)&gt;24*(1-1), IF(VLOOKUP($A35,'Outbreak dataset'!$A:$L,6)&lt;24*(1),1,0),  IF(VLOOKUP($A35,'Outbreak dataset'!$A:$L,6)="",0,0))</f>
        <v>0</v>
      </c>
      <c r="H35" s="3">
        <f>IF(VLOOKUP($A35,'Outbreak dataset'!$A:$L,12)&gt;24*(2-1), IF(VLOOKUP($A35,'Outbreak dataset'!$A:$L,6)&lt;24*(2),1,0),  IF(VLOOKUP($A35,'Outbreak dataset'!$A:$L,6)="",0,0))</f>
        <v>0</v>
      </c>
      <c r="I35" s="3">
        <f>IF(VLOOKUP($A35,'Outbreak dataset'!$A:$L,12)&gt;24*(3-1), IF(VLOOKUP($A35,'Outbreak dataset'!$A:$L,6)&lt;24*(3),1,0),  IF(VLOOKUP($A35,'Outbreak dataset'!$A:$L,6)="",0,0))</f>
        <v>0</v>
      </c>
      <c r="J35" s="3">
        <f>IF(VLOOKUP($A35,'Outbreak dataset'!$A:$L,12)&gt;24*(4-1), IF(VLOOKUP($A35,'Outbreak dataset'!$A:$L,6)&lt;24*(4),1,0),  IF(VLOOKUP($A35,'Outbreak dataset'!$A:$L,6)="",0,0))</f>
        <v>0</v>
      </c>
      <c r="K35" s="3">
        <f>IF(VLOOKUP($A35,'Outbreak dataset'!$A:$L,12)&gt;24*(5-1), IF(VLOOKUP($A35,'Outbreak dataset'!$A:$L,6)&lt;24*(5),1,0),  IF(VLOOKUP($A35,'Outbreak dataset'!$A:$L,6)="",0,0))</f>
        <v>1</v>
      </c>
      <c r="L35" s="51">
        <f>IF(VLOOKUP($A35,'Outbreak dataset'!$A:$L,12)&lt;24*(1-1), IF(VLOOKUP($A35,'Outbreak dataset'!$A:$L,6)="",0,1),0)</f>
        <v>0</v>
      </c>
      <c r="M35" s="51">
        <f>IF(VLOOKUP($A35,'Outbreak dataset'!$A:$L,12)&lt;24*(2-1), IF(VLOOKUP($A35,'Outbreak dataset'!$A:$L,6)="",0,1),0)</f>
        <v>0</v>
      </c>
      <c r="N35" s="51">
        <f>IF(VLOOKUP($A35,'Outbreak dataset'!$A:$L,12)&lt;24*(3-1), IF(VLOOKUP($A35,'Outbreak dataset'!$A:$L,6)="",0,1),0)</f>
        <v>0</v>
      </c>
      <c r="O35" s="51">
        <f>IF(VLOOKUP($A35,'Outbreak dataset'!$A:$L,12)&lt;24*(4-1), IF(VLOOKUP($A35,'Outbreak dataset'!$A:$L,6)="",0,1),0)</f>
        <v>0</v>
      </c>
      <c r="P35" s="51">
        <f>IF(VLOOKUP($A35,'Outbreak dataset'!$A:$L,12)&lt;24*(5-1), IF(VLOOKUP($A35,'Outbreak dataset'!$A:$L,6)="",0,1),0)</f>
        <v>0</v>
      </c>
    </row>
    <row r="36" spans="1:16">
      <c r="A36" s="50">
        <f>IF(ISERROR(MATCH(A35+1,'Outbreak dataset'!A:A,0)),"",A35+1)</f>
        <v>34</v>
      </c>
      <c r="B36" s="3">
        <f>IF(VLOOKUP($A36,'Outbreak dataset'!$A:$F,6)&gt;24*1,1,IF(VLOOKUP($A36,'Outbreak dataset'!$A:$F,6)="",1,0))</f>
        <v>1</v>
      </c>
      <c r="C36" s="3">
        <f>IF(VLOOKUP($A36,'Outbreak dataset'!$A:$F,6)&gt;24*2,1,IF(VLOOKUP($A36,'Outbreak dataset'!$A:$F,6)="",1,0))</f>
        <v>1</v>
      </c>
      <c r="D36" s="3">
        <f>IF(VLOOKUP($A36,'Outbreak dataset'!$A:$F,6)&gt;24*3,1,IF(VLOOKUP($A36,'Outbreak dataset'!$A:$F,6)="",1,0))</f>
        <v>1</v>
      </c>
      <c r="E36" s="3">
        <f>IF(VLOOKUP($A36,'Outbreak dataset'!$A:$F,6)&gt;24*4,1,IF(VLOOKUP($A36,'Outbreak dataset'!$A:$F,6)="",1,0))</f>
        <v>1</v>
      </c>
      <c r="F36" s="3">
        <f>IF(VLOOKUP($A36,'Outbreak dataset'!$A:$F,6)&gt;24*5,1,IF(VLOOKUP($A36,'Outbreak dataset'!$A:$F,6)="",1,0))</f>
        <v>0</v>
      </c>
      <c r="G36" s="3">
        <f>IF(VLOOKUP($A36,'Outbreak dataset'!$A:$L,12)&gt;24*(1-1), IF(VLOOKUP($A36,'Outbreak dataset'!$A:$L,6)&lt;24*(1),1,0),  IF(VLOOKUP($A36,'Outbreak dataset'!$A:$L,6)="",0,0))</f>
        <v>0</v>
      </c>
      <c r="H36" s="3">
        <f>IF(VLOOKUP($A36,'Outbreak dataset'!$A:$L,12)&gt;24*(2-1), IF(VLOOKUP($A36,'Outbreak dataset'!$A:$L,6)&lt;24*(2),1,0),  IF(VLOOKUP($A36,'Outbreak dataset'!$A:$L,6)="",0,0))</f>
        <v>0</v>
      </c>
      <c r="I36" s="3">
        <f>IF(VLOOKUP($A36,'Outbreak dataset'!$A:$L,12)&gt;24*(3-1), IF(VLOOKUP($A36,'Outbreak dataset'!$A:$L,6)&lt;24*(3),1,0),  IF(VLOOKUP($A36,'Outbreak dataset'!$A:$L,6)="",0,0))</f>
        <v>0</v>
      </c>
      <c r="J36" s="3">
        <f>IF(VLOOKUP($A36,'Outbreak dataset'!$A:$L,12)&gt;24*(4-1), IF(VLOOKUP($A36,'Outbreak dataset'!$A:$L,6)&lt;24*(4),1,0),  IF(VLOOKUP($A36,'Outbreak dataset'!$A:$L,6)="",0,0))</f>
        <v>0</v>
      </c>
      <c r="K36" s="3">
        <f>IF(VLOOKUP($A36,'Outbreak dataset'!$A:$L,12)&gt;24*(5-1), IF(VLOOKUP($A36,'Outbreak dataset'!$A:$L,6)&lt;24*(5),1,0),  IF(VLOOKUP($A36,'Outbreak dataset'!$A:$L,6)="",0,0))</f>
        <v>1</v>
      </c>
      <c r="L36" s="51">
        <f>IF(VLOOKUP($A36,'Outbreak dataset'!$A:$L,12)&lt;24*(1-1), IF(VLOOKUP($A36,'Outbreak dataset'!$A:$L,6)="",0,1),0)</f>
        <v>0</v>
      </c>
      <c r="M36" s="51">
        <f>IF(VLOOKUP($A36,'Outbreak dataset'!$A:$L,12)&lt;24*(2-1), IF(VLOOKUP($A36,'Outbreak dataset'!$A:$L,6)="",0,1),0)</f>
        <v>0</v>
      </c>
      <c r="N36" s="51">
        <f>IF(VLOOKUP($A36,'Outbreak dataset'!$A:$L,12)&lt;24*(3-1), IF(VLOOKUP($A36,'Outbreak dataset'!$A:$L,6)="",0,1),0)</f>
        <v>0</v>
      </c>
      <c r="O36" s="51">
        <f>IF(VLOOKUP($A36,'Outbreak dataset'!$A:$L,12)&lt;24*(4-1), IF(VLOOKUP($A36,'Outbreak dataset'!$A:$L,6)="",0,1),0)</f>
        <v>0</v>
      </c>
      <c r="P36" s="51">
        <f>IF(VLOOKUP($A36,'Outbreak dataset'!$A:$L,12)&lt;24*(5-1), IF(VLOOKUP($A36,'Outbreak dataset'!$A:$L,6)="",0,1),0)</f>
        <v>0</v>
      </c>
    </row>
    <row r="37" spans="1:16">
      <c r="A37" s="50">
        <f>IF(ISERROR(MATCH(A36+1,'Outbreak dataset'!A:A,0)),"",A36+1)</f>
        <v>35</v>
      </c>
      <c r="B37" s="3">
        <f>IF(VLOOKUP($A37,'Outbreak dataset'!$A:$F,6)&gt;24*1,1,IF(VLOOKUP($A37,'Outbreak dataset'!$A:$F,6)="",1,0))</f>
        <v>1</v>
      </c>
      <c r="C37" s="3">
        <f>IF(VLOOKUP($A37,'Outbreak dataset'!$A:$F,6)&gt;24*2,1,IF(VLOOKUP($A37,'Outbreak dataset'!$A:$F,6)="",1,0))</f>
        <v>1</v>
      </c>
      <c r="D37" s="3">
        <f>IF(VLOOKUP($A37,'Outbreak dataset'!$A:$F,6)&gt;24*3,1,IF(VLOOKUP($A37,'Outbreak dataset'!$A:$F,6)="",1,0))</f>
        <v>1</v>
      </c>
      <c r="E37" s="3">
        <f>IF(VLOOKUP($A37,'Outbreak dataset'!$A:$F,6)&gt;24*4,1,IF(VLOOKUP($A37,'Outbreak dataset'!$A:$F,6)="",1,0))</f>
        <v>1</v>
      </c>
      <c r="F37" s="3">
        <f>IF(VLOOKUP($A37,'Outbreak dataset'!$A:$F,6)&gt;24*5,1,IF(VLOOKUP($A37,'Outbreak dataset'!$A:$F,6)="",1,0))</f>
        <v>0</v>
      </c>
      <c r="G37" s="3">
        <f>IF(VLOOKUP($A37,'Outbreak dataset'!$A:$L,12)&gt;24*(1-1), IF(VLOOKUP($A37,'Outbreak dataset'!$A:$L,6)&lt;24*(1),1,0),  IF(VLOOKUP($A37,'Outbreak dataset'!$A:$L,6)="",0,0))</f>
        <v>0</v>
      </c>
      <c r="H37" s="3">
        <f>IF(VLOOKUP($A37,'Outbreak dataset'!$A:$L,12)&gt;24*(2-1), IF(VLOOKUP($A37,'Outbreak dataset'!$A:$L,6)&lt;24*(2),1,0),  IF(VLOOKUP($A37,'Outbreak dataset'!$A:$L,6)="",0,0))</f>
        <v>0</v>
      </c>
      <c r="I37" s="3">
        <f>IF(VLOOKUP($A37,'Outbreak dataset'!$A:$L,12)&gt;24*(3-1), IF(VLOOKUP($A37,'Outbreak dataset'!$A:$L,6)&lt;24*(3),1,0),  IF(VLOOKUP($A37,'Outbreak dataset'!$A:$L,6)="",0,0))</f>
        <v>0</v>
      </c>
      <c r="J37" s="3">
        <f>IF(VLOOKUP($A37,'Outbreak dataset'!$A:$L,12)&gt;24*(4-1), IF(VLOOKUP($A37,'Outbreak dataset'!$A:$L,6)&lt;24*(4),1,0),  IF(VLOOKUP($A37,'Outbreak dataset'!$A:$L,6)="",0,0))</f>
        <v>0</v>
      </c>
      <c r="K37" s="3">
        <f>IF(VLOOKUP($A37,'Outbreak dataset'!$A:$L,12)&gt;24*(5-1), IF(VLOOKUP($A37,'Outbreak dataset'!$A:$L,6)&lt;24*(5),1,0),  IF(VLOOKUP($A37,'Outbreak dataset'!$A:$L,6)="",0,0))</f>
        <v>1</v>
      </c>
      <c r="L37" s="51">
        <f>IF(VLOOKUP($A37,'Outbreak dataset'!$A:$L,12)&lt;24*(1-1), IF(VLOOKUP($A37,'Outbreak dataset'!$A:$L,6)="",0,1),0)</f>
        <v>0</v>
      </c>
      <c r="M37" s="51">
        <f>IF(VLOOKUP($A37,'Outbreak dataset'!$A:$L,12)&lt;24*(2-1), IF(VLOOKUP($A37,'Outbreak dataset'!$A:$L,6)="",0,1),0)</f>
        <v>0</v>
      </c>
      <c r="N37" s="51">
        <f>IF(VLOOKUP($A37,'Outbreak dataset'!$A:$L,12)&lt;24*(3-1), IF(VLOOKUP($A37,'Outbreak dataset'!$A:$L,6)="",0,1),0)</f>
        <v>0</v>
      </c>
      <c r="O37" s="51">
        <f>IF(VLOOKUP($A37,'Outbreak dataset'!$A:$L,12)&lt;24*(4-1), IF(VLOOKUP($A37,'Outbreak dataset'!$A:$L,6)="",0,1),0)</f>
        <v>0</v>
      </c>
      <c r="P37" s="51">
        <f>IF(VLOOKUP($A37,'Outbreak dataset'!$A:$L,12)&lt;24*(5-1), IF(VLOOKUP($A37,'Outbreak dataset'!$A:$L,6)="",0,1),0)</f>
        <v>0</v>
      </c>
    </row>
    <row r="38" spans="1:16">
      <c r="A38" s="50">
        <f>IF(ISERROR(MATCH(A37+1,'Outbreak dataset'!A:A,0)),"",A37+1)</f>
        <v>36</v>
      </c>
      <c r="B38" s="3">
        <f>IF(VLOOKUP($A38,'Outbreak dataset'!$A:$F,6)&gt;24*1,1,IF(VLOOKUP($A38,'Outbreak dataset'!$A:$F,6)="",1,0))</f>
        <v>1</v>
      </c>
      <c r="C38" s="3">
        <f>IF(VLOOKUP($A38,'Outbreak dataset'!$A:$F,6)&gt;24*2,1,IF(VLOOKUP($A38,'Outbreak dataset'!$A:$F,6)="",1,0))</f>
        <v>1</v>
      </c>
      <c r="D38" s="3">
        <f>IF(VLOOKUP($A38,'Outbreak dataset'!$A:$F,6)&gt;24*3,1,IF(VLOOKUP($A38,'Outbreak dataset'!$A:$F,6)="",1,0))</f>
        <v>1</v>
      </c>
      <c r="E38" s="3">
        <f>IF(VLOOKUP($A38,'Outbreak dataset'!$A:$F,6)&gt;24*4,1,IF(VLOOKUP($A38,'Outbreak dataset'!$A:$F,6)="",1,0))</f>
        <v>1</v>
      </c>
      <c r="F38" s="3">
        <f>IF(VLOOKUP($A38,'Outbreak dataset'!$A:$F,6)&gt;24*5,1,IF(VLOOKUP($A38,'Outbreak dataset'!$A:$F,6)="",1,0))</f>
        <v>0</v>
      </c>
      <c r="G38" s="3">
        <f>IF(VLOOKUP($A38,'Outbreak dataset'!$A:$L,12)&gt;24*(1-1), IF(VLOOKUP($A38,'Outbreak dataset'!$A:$L,6)&lt;24*(1),1,0),  IF(VLOOKUP($A38,'Outbreak dataset'!$A:$L,6)="",0,0))</f>
        <v>0</v>
      </c>
      <c r="H38" s="3">
        <f>IF(VLOOKUP($A38,'Outbreak dataset'!$A:$L,12)&gt;24*(2-1), IF(VLOOKUP($A38,'Outbreak dataset'!$A:$L,6)&lt;24*(2),1,0),  IF(VLOOKUP($A38,'Outbreak dataset'!$A:$L,6)="",0,0))</f>
        <v>0</v>
      </c>
      <c r="I38" s="3">
        <f>IF(VLOOKUP($A38,'Outbreak dataset'!$A:$L,12)&gt;24*(3-1), IF(VLOOKUP($A38,'Outbreak dataset'!$A:$L,6)&lt;24*(3),1,0),  IF(VLOOKUP($A38,'Outbreak dataset'!$A:$L,6)="",0,0))</f>
        <v>0</v>
      </c>
      <c r="J38" s="3">
        <f>IF(VLOOKUP($A38,'Outbreak dataset'!$A:$L,12)&gt;24*(4-1), IF(VLOOKUP($A38,'Outbreak dataset'!$A:$L,6)&lt;24*(4),1,0),  IF(VLOOKUP($A38,'Outbreak dataset'!$A:$L,6)="",0,0))</f>
        <v>0</v>
      </c>
      <c r="K38" s="3">
        <f>IF(VLOOKUP($A38,'Outbreak dataset'!$A:$L,12)&gt;24*(5-1), IF(VLOOKUP($A38,'Outbreak dataset'!$A:$L,6)&lt;24*(5),1,0),  IF(VLOOKUP($A38,'Outbreak dataset'!$A:$L,6)="",0,0))</f>
        <v>1</v>
      </c>
      <c r="L38" s="51">
        <f>IF(VLOOKUP($A38,'Outbreak dataset'!$A:$L,12)&lt;24*(1-1), IF(VLOOKUP($A38,'Outbreak dataset'!$A:$L,6)="",0,1),0)</f>
        <v>0</v>
      </c>
      <c r="M38" s="51">
        <f>IF(VLOOKUP($A38,'Outbreak dataset'!$A:$L,12)&lt;24*(2-1), IF(VLOOKUP($A38,'Outbreak dataset'!$A:$L,6)="",0,1),0)</f>
        <v>0</v>
      </c>
      <c r="N38" s="51">
        <f>IF(VLOOKUP($A38,'Outbreak dataset'!$A:$L,12)&lt;24*(3-1), IF(VLOOKUP($A38,'Outbreak dataset'!$A:$L,6)="",0,1),0)</f>
        <v>0</v>
      </c>
      <c r="O38" s="51">
        <f>IF(VLOOKUP($A38,'Outbreak dataset'!$A:$L,12)&lt;24*(4-1), IF(VLOOKUP($A38,'Outbreak dataset'!$A:$L,6)="",0,1),0)</f>
        <v>0</v>
      </c>
      <c r="P38" s="51">
        <f>IF(VLOOKUP($A38,'Outbreak dataset'!$A:$L,12)&lt;24*(5-1), IF(VLOOKUP($A38,'Outbreak dataset'!$A:$L,6)="",0,1),0)</f>
        <v>0</v>
      </c>
    </row>
    <row r="39" spans="1:16">
      <c r="A39" s="50">
        <f>IF(ISERROR(MATCH(A38+1,'Outbreak dataset'!A:A,0)),"",A38+1)</f>
        <v>37</v>
      </c>
      <c r="B39" s="3">
        <f>IF(VLOOKUP($A39,'Outbreak dataset'!$A:$F,6)&gt;24*1,1,IF(VLOOKUP($A39,'Outbreak dataset'!$A:$F,6)="",1,0))</f>
        <v>1</v>
      </c>
      <c r="C39" s="3">
        <f>IF(VLOOKUP($A39,'Outbreak dataset'!$A:$F,6)&gt;24*2,1,IF(VLOOKUP($A39,'Outbreak dataset'!$A:$F,6)="",1,0))</f>
        <v>1</v>
      </c>
      <c r="D39" s="3">
        <f>IF(VLOOKUP($A39,'Outbreak dataset'!$A:$F,6)&gt;24*3,1,IF(VLOOKUP($A39,'Outbreak dataset'!$A:$F,6)="",1,0))</f>
        <v>1</v>
      </c>
      <c r="E39" s="3">
        <f>IF(VLOOKUP($A39,'Outbreak dataset'!$A:$F,6)&gt;24*4,1,IF(VLOOKUP($A39,'Outbreak dataset'!$A:$F,6)="",1,0))</f>
        <v>1</v>
      </c>
      <c r="F39" s="3">
        <f>IF(VLOOKUP($A39,'Outbreak dataset'!$A:$F,6)&gt;24*5,1,IF(VLOOKUP($A39,'Outbreak dataset'!$A:$F,6)="",1,0))</f>
        <v>0</v>
      </c>
      <c r="G39" s="3">
        <f>IF(VLOOKUP($A39,'Outbreak dataset'!$A:$L,12)&gt;24*(1-1), IF(VLOOKUP($A39,'Outbreak dataset'!$A:$L,6)&lt;24*(1),1,0),  IF(VLOOKUP($A39,'Outbreak dataset'!$A:$L,6)="",0,0))</f>
        <v>0</v>
      </c>
      <c r="H39" s="3">
        <f>IF(VLOOKUP($A39,'Outbreak dataset'!$A:$L,12)&gt;24*(2-1), IF(VLOOKUP($A39,'Outbreak dataset'!$A:$L,6)&lt;24*(2),1,0),  IF(VLOOKUP($A39,'Outbreak dataset'!$A:$L,6)="",0,0))</f>
        <v>0</v>
      </c>
      <c r="I39" s="3">
        <f>IF(VLOOKUP($A39,'Outbreak dataset'!$A:$L,12)&gt;24*(3-1), IF(VLOOKUP($A39,'Outbreak dataset'!$A:$L,6)&lt;24*(3),1,0),  IF(VLOOKUP($A39,'Outbreak dataset'!$A:$L,6)="",0,0))</f>
        <v>0</v>
      </c>
      <c r="J39" s="3">
        <f>IF(VLOOKUP($A39,'Outbreak dataset'!$A:$L,12)&gt;24*(4-1), IF(VLOOKUP($A39,'Outbreak dataset'!$A:$L,6)&lt;24*(4),1,0),  IF(VLOOKUP($A39,'Outbreak dataset'!$A:$L,6)="",0,0))</f>
        <v>0</v>
      </c>
      <c r="K39" s="3">
        <f>IF(VLOOKUP($A39,'Outbreak dataset'!$A:$L,12)&gt;24*(5-1), IF(VLOOKUP($A39,'Outbreak dataset'!$A:$L,6)&lt;24*(5),1,0),  IF(VLOOKUP($A39,'Outbreak dataset'!$A:$L,6)="",0,0))</f>
        <v>1</v>
      </c>
      <c r="L39" s="51">
        <f>IF(VLOOKUP($A39,'Outbreak dataset'!$A:$L,12)&lt;24*(1-1), IF(VLOOKUP($A39,'Outbreak dataset'!$A:$L,6)="",0,1),0)</f>
        <v>0</v>
      </c>
      <c r="M39" s="51">
        <f>IF(VLOOKUP($A39,'Outbreak dataset'!$A:$L,12)&lt;24*(2-1), IF(VLOOKUP($A39,'Outbreak dataset'!$A:$L,6)="",0,1),0)</f>
        <v>0</v>
      </c>
      <c r="N39" s="51">
        <f>IF(VLOOKUP($A39,'Outbreak dataset'!$A:$L,12)&lt;24*(3-1), IF(VLOOKUP($A39,'Outbreak dataset'!$A:$L,6)="",0,1),0)</f>
        <v>0</v>
      </c>
      <c r="O39" s="51">
        <f>IF(VLOOKUP($A39,'Outbreak dataset'!$A:$L,12)&lt;24*(4-1), IF(VLOOKUP($A39,'Outbreak dataset'!$A:$L,6)="",0,1),0)</f>
        <v>0</v>
      </c>
      <c r="P39" s="51">
        <f>IF(VLOOKUP($A39,'Outbreak dataset'!$A:$L,12)&lt;24*(5-1), IF(VLOOKUP($A39,'Outbreak dataset'!$A:$L,6)="",0,1),0)</f>
        <v>0</v>
      </c>
    </row>
    <row r="40" spans="1:16">
      <c r="A40" s="50">
        <f>IF(ISERROR(MATCH(A39+1,'Outbreak dataset'!A:A,0)),"",A39+1)</f>
        <v>38</v>
      </c>
      <c r="B40" s="3">
        <f>IF(VLOOKUP($A40,'Outbreak dataset'!$A:$F,6)&gt;24*1,1,IF(VLOOKUP($A40,'Outbreak dataset'!$A:$F,6)="",1,0))</f>
        <v>1</v>
      </c>
      <c r="C40" s="3">
        <f>IF(VLOOKUP($A40,'Outbreak dataset'!$A:$F,6)&gt;24*2,1,IF(VLOOKUP($A40,'Outbreak dataset'!$A:$F,6)="",1,0))</f>
        <v>1</v>
      </c>
      <c r="D40" s="3">
        <f>IF(VLOOKUP($A40,'Outbreak dataset'!$A:$F,6)&gt;24*3,1,IF(VLOOKUP($A40,'Outbreak dataset'!$A:$F,6)="",1,0))</f>
        <v>1</v>
      </c>
      <c r="E40" s="3">
        <f>IF(VLOOKUP($A40,'Outbreak dataset'!$A:$F,6)&gt;24*4,1,IF(VLOOKUP($A40,'Outbreak dataset'!$A:$F,6)="",1,0))</f>
        <v>1</v>
      </c>
      <c r="F40" s="3">
        <f>IF(VLOOKUP($A40,'Outbreak dataset'!$A:$F,6)&gt;24*5,1,IF(VLOOKUP($A40,'Outbreak dataset'!$A:$F,6)="",1,0))</f>
        <v>0</v>
      </c>
      <c r="G40" s="3">
        <f>IF(VLOOKUP($A40,'Outbreak dataset'!$A:$L,12)&gt;24*(1-1), IF(VLOOKUP($A40,'Outbreak dataset'!$A:$L,6)&lt;24*(1),1,0),  IF(VLOOKUP($A40,'Outbreak dataset'!$A:$L,6)="",0,0))</f>
        <v>0</v>
      </c>
      <c r="H40" s="3">
        <f>IF(VLOOKUP($A40,'Outbreak dataset'!$A:$L,12)&gt;24*(2-1), IF(VLOOKUP($A40,'Outbreak dataset'!$A:$L,6)&lt;24*(2),1,0),  IF(VLOOKUP($A40,'Outbreak dataset'!$A:$L,6)="",0,0))</f>
        <v>0</v>
      </c>
      <c r="I40" s="3">
        <f>IF(VLOOKUP($A40,'Outbreak dataset'!$A:$L,12)&gt;24*(3-1), IF(VLOOKUP($A40,'Outbreak dataset'!$A:$L,6)&lt;24*(3),1,0),  IF(VLOOKUP($A40,'Outbreak dataset'!$A:$L,6)="",0,0))</f>
        <v>0</v>
      </c>
      <c r="J40" s="3">
        <f>IF(VLOOKUP($A40,'Outbreak dataset'!$A:$L,12)&gt;24*(4-1), IF(VLOOKUP($A40,'Outbreak dataset'!$A:$L,6)&lt;24*(4),1,0),  IF(VLOOKUP($A40,'Outbreak dataset'!$A:$L,6)="",0,0))</f>
        <v>0</v>
      </c>
      <c r="K40" s="3">
        <f>IF(VLOOKUP($A40,'Outbreak dataset'!$A:$L,12)&gt;24*(5-1), IF(VLOOKUP($A40,'Outbreak dataset'!$A:$L,6)&lt;24*(5),1,0),  IF(VLOOKUP($A40,'Outbreak dataset'!$A:$L,6)="",0,0))</f>
        <v>1</v>
      </c>
      <c r="L40" s="51">
        <f>IF(VLOOKUP($A40,'Outbreak dataset'!$A:$L,12)&lt;24*(1-1), IF(VLOOKUP($A40,'Outbreak dataset'!$A:$L,6)="",0,1),0)</f>
        <v>0</v>
      </c>
      <c r="M40" s="51">
        <f>IF(VLOOKUP($A40,'Outbreak dataset'!$A:$L,12)&lt;24*(2-1), IF(VLOOKUP($A40,'Outbreak dataset'!$A:$L,6)="",0,1),0)</f>
        <v>0</v>
      </c>
      <c r="N40" s="51">
        <f>IF(VLOOKUP($A40,'Outbreak dataset'!$A:$L,12)&lt;24*(3-1), IF(VLOOKUP($A40,'Outbreak dataset'!$A:$L,6)="",0,1),0)</f>
        <v>0</v>
      </c>
      <c r="O40" s="51">
        <f>IF(VLOOKUP($A40,'Outbreak dataset'!$A:$L,12)&lt;24*(4-1), IF(VLOOKUP($A40,'Outbreak dataset'!$A:$L,6)="",0,1),0)</f>
        <v>0</v>
      </c>
      <c r="P40" s="51">
        <f>IF(VLOOKUP($A40,'Outbreak dataset'!$A:$L,12)&lt;24*(5-1), IF(VLOOKUP($A40,'Outbreak dataset'!$A:$L,6)="",0,1),0)</f>
        <v>0</v>
      </c>
    </row>
    <row r="41" spans="1:16">
      <c r="A41" s="50">
        <f>IF(ISERROR(MATCH(A40+1,'Outbreak dataset'!A:A,0)),"",A40+1)</f>
        <v>39</v>
      </c>
      <c r="B41" s="3">
        <f>IF(VLOOKUP($A41,'Outbreak dataset'!$A:$F,6)&gt;24*1,1,IF(VLOOKUP($A41,'Outbreak dataset'!$A:$F,6)="",1,0))</f>
        <v>1</v>
      </c>
      <c r="C41" s="3">
        <f>IF(VLOOKUP($A41,'Outbreak dataset'!$A:$F,6)&gt;24*2,1,IF(VLOOKUP($A41,'Outbreak dataset'!$A:$F,6)="",1,0))</f>
        <v>1</v>
      </c>
      <c r="D41" s="3">
        <f>IF(VLOOKUP($A41,'Outbreak dataset'!$A:$F,6)&gt;24*3,1,IF(VLOOKUP($A41,'Outbreak dataset'!$A:$F,6)="",1,0))</f>
        <v>1</v>
      </c>
      <c r="E41" s="3">
        <f>IF(VLOOKUP($A41,'Outbreak dataset'!$A:$F,6)&gt;24*4,1,IF(VLOOKUP($A41,'Outbreak dataset'!$A:$F,6)="",1,0))</f>
        <v>1</v>
      </c>
      <c r="F41" s="3">
        <f>IF(VLOOKUP($A41,'Outbreak dataset'!$A:$F,6)&gt;24*5,1,IF(VLOOKUP($A41,'Outbreak dataset'!$A:$F,6)="",1,0))</f>
        <v>0</v>
      </c>
      <c r="G41" s="3">
        <f>IF(VLOOKUP($A41,'Outbreak dataset'!$A:$L,12)&gt;24*(1-1), IF(VLOOKUP($A41,'Outbreak dataset'!$A:$L,6)&lt;24*(1),1,0),  IF(VLOOKUP($A41,'Outbreak dataset'!$A:$L,6)="",0,0))</f>
        <v>0</v>
      </c>
      <c r="H41" s="3">
        <f>IF(VLOOKUP($A41,'Outbreak dataset'!$A:$L,12)&gt;24*(2-1), IF(VLOOKUP($A41,'Outbreak dataset'!$A:$L,6)&lt;24*(2),1,0),  IF(VLOOKUP($A41,'Outbreak dataset'!$A:$L,6)="",0,0))</f>
        <v>0</v>
      </c>
      <c r="I41" s="3">
        <f>IF(VLOOKUP($A41,'Outbreak dataset'!$A:$L,12)&gt;24*(3-1), IF(VLOOKUP($A41,'Outbreak dataset'!$A:$L,6)&lt;24*(3),1,0),  IF(VLOOKUP($A41,'Outbreak dataset'!$A:$L,6)="",0,0))</f>
        <v>0</v>
      </c>
      <c r="J41" s="3">
        <f>IF(VLOOKUP($A41,'Outbreak dataset'!$A:$L,12)&gt;24*(4-1), IF(VLOOKUP($A41,'Outbreak dataset'!$A:$L,6)&lt;24*(4),1,0),  IF(VLOOKUP($A41,'Outbreak dataset'!$A:$L,6)="",0,0))</f>
        <v>0</v>
      </c>
      <c r="K41" s="3">
        <f>IF(VLOOKUP($A41,'Outbreak dataset'!$A:$L,12)&gt;24*(5-1), IF(VLOOKUP($A41,'Outbreak dataset'!$A:$L,6)&lt;24*(5),1,0),  IF(VLOOKUP($A41,'Outbreak dataset'!$A:$L,6)="",0,0))</f>
        <v>1</v>
      </c>
      <c r="L41" s="51">
        <f>IF(VLOOKUP($A41,'Outbreak dataset'!$A:$L,12)&lt;24*(1-1), IF(VLOOKUP($A41,'Outbreak dataset'!$A:$L,6)="",0,1),0)</f>
        <v>0</v>
      </c>
      <c r="M41" s="51">
        <f>IF(VLOOKUP($A41,'Outbreak dataset'!$A:$L,12)&lt;24*(2-1), IF(VLOOKUP($A41,'Outbreak dataset'!$A:$L,6)="",0,1),0)</f>
        <v>0</v>
      </c>
      <c r="N41" s="51">
        <f>IF(VLOOKUP($A41,'Outbreak dataset'!$A:$L,12)&lt;24*(3-1), IF(VLOOKUP($A41,'Outbreak dataset'!$A:$L,6)="",0,1),0)</f>
        <v>0</v>
      </c>
      <c r="O41" s="51">
        <f>IF(VLOOKUP($A41,'Outbreak dataset'!$A:$L,12)&lt;24*(4-1), IF(VLOOKUP($A41,'Outbreak dataset'!$A:$L,6)="",0,1),0)</f>
        <v>0</v>
      </c>
      <c r="P41" s="51">
        <f>IF(VLOOKUP($A41,'Outbreak dataset'!$A:$L,12)&lt;24*(5-1), IF(VLOOKUP($A41,'Outbreak dataset'!$A:$L,6)="",0,1),0)</f>
        <v>0</v>
      </c>
    </row>
    <row r="42" spans="1:16">
      <c r="A42" s="50">
        <f>IF(ISERROR(MATCH(A41+1,'Outbreak dataset'!A:A,0)),"",A41+1)</f>
        <v>40</v>
      </c>
      <c r="B42" s="3">
        <f>IF(VLOOKUP($A42,'Outbreak dataset'!$A:$F,6)&gt;24*1,1,IF(VLOOKUP($A42,'Outbreak dataset'!$A:$F,6)="",1,0))</f>
        <v>1</v>
      </c>
      <c r="C42" s="3">
        <f>IF(VLOOKUP($A42,'Outbreak dataset'!$A:$F,6)&gt;24*2,1,IF(VLOOKUP($A42,'Outbreak dataset'!$A:$F,6)="",1,0))</f>
        <v>1</v>
      </c>
      <c r="D42" s="3">
        <f>IF(VLOOKUP($A42,'Outbreak dataset'!$A:$F,6)&gt;24*3,1,IF(VLOOKUP($A42,'Outbreak dataset'!$A:$F,6)="",1,0))</f>
        <v>1</v>
      </c>
      <c r="E42" s="3">
        <f>IF(VLOOKUP($A42,'Outbreak dataset'!$A:$F,6)&gt;24*4,1,IF(VLOOKUP($A42,'Outbreak dataset'!$A:$F,6)="",1,0))</f>
        <v>1</v>
      </c>
      <c r="F42" s="3">
        <f>IF(VLOOKUP($A42,'Outbreak dataset'!$A:$F,6)&gt;24*5,1,IF(VLOOKUP($A42,'Outbreak dataset'!$A:$F,6)="",1,0))</f>
        <v>0</v>
      </c>
      <c r="G42" s="3">
        <f>IF(VLOOKUP($A42,'Outbreak dataset'!$A:$L,12)&gt;24*(1-1), IF(VLOOKUP($A42,'Outbreak dataset'!$A:$L,6)&lt;24*(1),1,0),  IF(VLOOKUP($A42,'Outbreak dataset'!$A:$L,6)="",0,0))</f>
        <v>0</v>
      </c>
      <c r="H42" s="3">
        <f>IF(VLOOKUP($A42,'Outbreak dataset'!$A:$L,12)&gt;24*(2-1), IF(VLOOKUP($A42,'Outbreak dataset'!$A:$L,6)&lt;24*(2),1,0),  IF(VLOOKUP($A42,'Outbreak dataset'!$A:$L,6)="",0,0))</f>
        <v>0</v>
      </c>
      <c r="I42" s="3">
        <f>IF(VLOOKUP($A42,'Outbreak dataset'!$A:$L,12)&gt;24*(3-1), IF(VLOOKUP($A42,'Outbreak dataset'!$A:$L,6)&lt;24*(3),1,0),  IF(VLOOKUP($A42,'Outbreak dataset'!$A:$L,6)="",0,0))</f>
        <v>0</v>
      </c>
      <c r="J42" s="3">
        <f>IF(VLOOKUP($A42,'Outbreak dataset'!$A:$L,12)&gt;24*(4-1), IF(VLOOKUP($A42,'Outbreak dataset'!$A:$L,6)&lt;24*(4),1,0),  IF(VLOOKUP($A42,'Outbreak dataset'!$A:$L,6)="",0,0))</f>
        <v>0</v>
      </c>
      <c r="K42" s="3">
        <f>IF(VLOOKUP($A42,'Outbreak dataset'!$A:$L,12)&gt;24*(5-1), IF(VLOOKUP($A42,'Outbreak dataset'!$A:$L,6)&lt;24*(5),1,0),  IF(VLOOKUP($A42,'Outbreak dataset'!$A:$L,6)="",0,0))</f>
        <v>1</v>
      </c>
      <c r="L42" s="51">
        <f>IF(VLOOKUP($A42,'Outbreak dataset'!$A:$L,12)&lt;24*(1-1), IF(VLOOKUP($A42,'Outbreak dataset'!$A:$L,6)="",0,1),0)</f>
        <v>0</v>
      </c>
      <c r="M42" s="51">
        <f>IF(VLOOKUP($A42,'Outbreak dataset'!$A:$L,12)&lt;24*(2-1), IF(VLOOKUP($A42,'Outbreak dataset'!$A:$L,6)="",0,1),0)</f>
        <v>0</v>
      </c>
      <c r="N42" s="51">
        <f>IF(VLOOKUP($A42,'Outbreak dataset'!$A:$L,12)&lt;24*(3-1), IF(VLOOKUP($A42,'Outbreak dataset'!$A:$L,6)="",0,1),0)</f>
        <v>0</v>
      </c>
      <c r="O42" s="51">
        <f>IF(VLOOKUP($A42,'Outbreak dataset'!$A:$L,12)&lt;24*(4-1), IF(VLOOKUP($A42,'Outbreak dataset'!$A:$L,6)="",0,1),0)</f>
        <v>0</v>
      </c>
      <c r="P42" s="51">
        <f>IF(VLOOKUP($A42,'Outbreak dataset'!$A:$L,12)&lt;24*(5-1), IF(VLOOKUP($A42,'Outbreak dataset'!$A:$L,6)="",0,1),0)</f>
        <v>0</v>
      </c>
    </row>
    <row r="43" spans="1:16">
      <c r="A43" s="50">
        <f>IF(ISERROR(MATCH(A42+1,'Outbreak dataset'!A:A,0)),"",A42+1)</f>
        <v>41</v>
      </c>
      <c r="B43" s="3">
        <f>IF(VLOOKUP($A43,'Outbreak dataset'!$A:$F,6)&gt;24*1,1,IF(VLOOKUP($A43,'Outbreak dataset'!$A:$F,6)="",1,0))</f>
        <v>1</v>
      </c>
      <c r="C43" s="3">
        <f>IF(VLOOKUP($A43,'Outbreak dataset'!$A:$F,6)&gt;24*2,1,IF(VLOOKUP($A43,'Outbreak dataset'!$A:$F,6)="",1,0))</f>
        <v>1</v>
      </c>
      <c r="D43" s="3">
        <f>IF(VLOOKUP($A43,'Outbreak dataset'!$A:$F,6)&gt;24*3,1,IF(VLOOKUP($A43,'Outbreak dataset'!$A:$F,6)="",1,0))</f>
        <v>1</v>
      </c>
      <c r="E43" s="3">
        <f>IF(VLOOKUP($A43,'Outbreak dataset'!$A:$F,6)&gt;24*4,1,IF(VLOOKUP($A43,'Outbreak dataset'!$A:$F,6)="",1,0))</f>
        <v>1</v>
      </c>
      <c r="F43" s="3">
        <f>IF(VLOOKUP($A43,'Outbreak dataset'!$A:$F,6)&gt;24*5,1,IF(VLOOKUP($A43,'Outbreak dataset'!$A:$F,6)="",1,0))</f>
        <v>0</v>
      </c>
      <c r="G43" s="3">
        <f>IF(VLOOKUP($A43,'Outbreak dataset'!$A:$L,12)&gt;24*(1-1), IF(VLOOKUP($A43,'Outbreak dataset'!$A:$L,6)&lt;24*(1),1,0),  IF(VLOOKUP($A43,'Outbreak dataset'!$A:$L,6)="",0,0))</f>
        <v>0</v>
      </c>
      <c r="H43" s="3">
        <f>IF(VLOOKUP($A43,'Outbreak dataset'!$A:$L,12)&gt;24*(2-1), IF(VLOOKUP($A43,'Outbreak dataset'!$A:$L,6)&lt;24*(2),1,0),  IF(VLOOKUP($A43,'Outbreak dataset'!$A:$L,6)="",0,0))</f>
        <v>0</v>
      </c>
      <c r="I43" s="3">
        <f>IF(VLOOKUP($A43,'Outbreak dataset'!$A:$L,12)&gt;24*(3-1), IF(VLOOKUP($A43,'Outbreak dataset'!$A:$L,6)&lt;24*(3),1,0),  IF(VLOOKUP($A43,'Outbreak dataset'!$A:$L,6)="",0,0))</f>
        <v>0</v>
      </c>
      <c r="J43" s="3">
        <f>IF(VLOOKUP($A43,'Outbreak dataset'!$A:$L,12)&gt;24*(4-1), IF(VLOOKUP($A43,'Outbreak dataset'!$A:$L,6)&lt;24*(4),1,0),  IF(VLOOKUP($A43,'Outbreak dataset'!$A:$L,6)="",0,0))</f>
        <v>0</v>
      </c>
      <c r="K43" s="3">
        <f>IF(VLOOKUP($A43,'Outbreak dataset'!$A:$L,12)&gt;24*(5-1), IF(VLOOKUP($A43,'Outbreak dataset'!$A:$L,6)&lt;24*(5),1,0),  IF(VLOOKUP($A43,'Outbreak dataset'!$A:$L,6)="",0,0))</f>
        <v>1</v>
      </c>
      <c r="L43" s="51">
        <f>IF(VLOOKUP($A43,'Outbreak dataset'!$A:$L,12)&lt;24*(1-1), IF(VLOOKUP($A43,'Outbreak dataset'!$A:$L,6)="",0,1),0)</f>
        <v>0</v>
      </c>
      <c r="M43" s="51">
        <f>IF(VLOOKUP($A43,'Outbreak dataset'!$A:$L,12)&lt;24*(2-1), IF(VLOOKUP($A43,'Outbreak dataset'!$A:$L,6)="",0,1),0)</f>
        <v>0</v>
      </c>
      <c r="N43" s="51">
        <f>IF(VLOOKUP($A43,'Outbreak dataset'!$A:$L,12)&lt;24*(3-1), IF(VLOOKUP($A43,'Outbreak dataset'!$A:$L,6)="",0,1),0)</f>
        <v>0</v>
      </c>
      <c r="O43" s="51">
        <f>IF(VLOOKUP($A43,'Outbreak dataset'!$A:$L,12)&lt;24*(4-1), IF(VLOOKUP($A43,'Outbreak dataset'!$A:$L,6)="",0,1),0)</f>
        <v>0</v>
      </c>
      <c r="P43" s="51">
        <f>IF(VLOOKUP($A43,'Outbreak dataset'!$A:$L,12)&lt;24*(5-1), IF(VLOOKUP($A43,'Outbreak dataset'!$A:$L,6)="",0,1),0)</f>
        <v>0</v>
      </c>
    </row>
    <row r="44" spans="1:16">
      <c r="A44" s="50">
        <f>IF(ISERROR(MATCH(A43+1,'Outbreak dataset'!A:A,0)),"",A43+1)</f>
        <v>42</v>
      </c>
      <c r="B44" s="3">
        <f>IF(VLOOKUP($A44,'Outbreak dataset'!$A:$F,6)&gt;24*1,1,IF(VLOOKUP($A44,'Outbreak dataset'!$A:$F,6)="",1,0))</f>
        <v>1</v>
      </c>
      <c r="C44" s="3">
        <f>IF(VLOOKUP($A44,'Outbreak dataset'!$A:$F,6)&gt;24*2,1,IF(VLOOKUP($A44,'Outbreak dataset'!$A:$F,6)="",1,0))</f>
        <v>1</v>
      </c>
      <c r="D44" s="3">
        <f>IF(VLOOKUP($A44,'Outbreak dataset'!$A:$F,6)&gt;24*3,1,IF(VLOOKUP($A44,'Outbreak dataset'!$A:$F,6)="",1,0))</f>
        <v>1</v>
      </c>
      <c r="E44" s="3">
        <f>IF(VLOOKUP($A44,'Outbreak dataset'!$A:$F,6)&gt;24*4,1,IF(VLOOKUP($A44,'Outbreak dataset'!$A:$F,6)="",1,0))</f>
        <v>1</v>
      </c>
      <c r="F44" s="3">
        <f>IF(VLOOKUP($A44,'Outbreak dataset'!$A:$F,6)&gt;24*5,1,IF(VLOOKUP($A44,'Outbreak dataset'!$A:$F,6)="",1,0))</f>
        <v>0</v>
      </c>
      <c r="G44" s="3">
        <f>IF(VLOOKUP($A44,'Outbreak dataset'!$A:$L,12)&gt;24*(1-1), IF(VLOOKUP($A44,'Outbreak dataset'!$A:$L,6)&lt;24*(1),1,0),  IF(VLOOKUP($A44,'Outbreak dataset'!$A:$L,6)="",0,0))</f>
        <v>0</v>
      </c>
      <c r="H44" s="3">
        <f>IF(VLOOKUP($A44,'Outbreak dataset'!$A:$L,12)&gt;24*(2-1), IF(VLOOKUP($A44,'Outbreak dataset'!$A:$L,6)&lt;24*(2),1,0),  IF(VLOOKUP($A44,'Outbreak dataset'!$A:$L,6)="",0,0))</f>
        <v>0</v>
      </c>
      <c r="I44" s="3">
        <f>IF(VLOOKUP($A44,'Outbreak dataset'!$A:$L,12)&gt;24*(3-1), IF(VLOOKUP($A44,'Outbreak dataset'!$A:$L,6)&lt;24*(3),1,0),  IF(VLOOKUP($A44,'Outbreak dataset'!$A:$L,6)="",0,0))</f>
        <v>0</v>
      </c>
      <c r="J44" s="3">
        <f>IF(VLOOKUP($A44,'Outbreak dataset'!$A:$L,12)&gt;24*(4-1), IF(VLOOKUP($A44,'Outbreak dataset'!$A:$L,6)&lt;24*(4),1,0),  IF(VLOOKUP($A44,'Outbreak dataset'!$A:$L,6)="",0,0))</f>
        <v>0</v>
      </c>
      <c r="K44" s="3">
        <f>IF(VLOOKUP($A44,'Outbreak dataset'!$A:$L,12)&gt;24*(5-1), IF(VLOOKUP($A44,'Outbreak dataset'!$A:$L,6)&lt;24*(5),1,0),  IF(VLOOKUP($A44,'Outbreak dataset'!$A:$L,6)="",0,0))</f>
        <v>1</v>
      </c>
      <c r="L44" s="51">
        <f>IF(VLOOKUP($A44,'Outbreak dataset'!$A:$L,12)&lt;24*(1-1), IF(VLOOKUP($A44,'Outbreak dataset'!$A:$L,6)="",0,1),0)</f>
        <v>0</v>
      </c>
      <c r="M44" s="51">
        <f>IF(VLOOKUP($A44,'Outbreak dataset'!$A:$L,12)&lt;24*(2-1), IF(VLOOKUP($A44,'Outbreak dataset'!$A:$L,6)="",0,1),0)</f>
        <v>0</v>
      </c>
      <c r="N44" s="51">
        <f>IF(VLOOKUP($A44,'Outbreak dataset'!$A:$L,12)&lt;24*(3-1), IF(VLOOKUP($A44,'Outbreak dataset'!$A:$L,6)="",0,1),0)</f>
        <v>0</v>
      </c>
      <c r="O44" s="51">
        <f>IF(VLOOKUP($A44,'Outbreak dataset'!$A:$L,12)&lt;24*(4-1), IF(VLOOKUP($A44,'Outbreak dataset'!$A:$L,6)="",0,1),0)</f>
        <v>0</v>
      </c>
      <c r="P44" s="51">
        <f>IF(VLOOKUP($A44,'Outbreak dataset'!$A:$L,12)&lt;24*(5-1), IF(VLOOKUP($A44,'Outbreak dataset'!$A:$L,6)="",0,1),0)</f>
        <v>0</v>
      </c>
    </row>
    <row r="45" spans="1:16">
      <c r="A45" s="50">
        <f>IF(ISERROR(MATCH(A44+1,'Outbreak dataset'!A:A,0)),"",A44+1)</f>
        <v>43</v>
      </c>
      <c r="B45" s="3">
        <f>IF(VLOOKUP($A45,'Outbreak dataset'!$A:$F,6)&gt;24*1,1,IF(VLOOKUP($A45,'Outbreak dataset'!$A:$F,6)="",1,0))</f>
        <v>1</v>
      </c>
      <c r="C45" s="3">
        <f>IF(VLOOKUP($A45,'Outbreak dataset'!$A:$F,6)&gt;24*2,1,IF(VLOOKUP($A45,'Outbreak dataset'!$A:$F,6)="",1,0))</f>
        <v>1</v>
      </c>
      <c r="D45" s="3">
        <f>IF(VLOOKUP($A45,'Outbreak dataset'!$A:$F,6)&gt;24*3,1,IF(VLOOKUP($A45,'Outbreak dataset'!$A:$F,6)="",1,0))</f>
        <v>1</v>
      </c>
      <c r="E45" s="3">
        <f>IF(VLOOKUP($A45,'Outbreak dataset'!$A:$F,6)&gt;24*4,1,IF(VLOOKUP($A45,'Outbreak dataset'!$A:$F,6)="",1,0))</f>
        <v>1</v>
      </c>
      <c r="F45" s="3">
        <f>IF(VLOOKUP($A45,'Outbreak dataset'!$A:$F,6)&gt;24*5,1,IF(VLOOKUP($A45,'Outbreak dataset'!$A:$F,6)="",1,0))</f>
        <v>0</v>
      </c>
      <c r="G45" s="3">
        <f>IF(VLOOKUP($A45,'Outbreak dataset'!$A:$L,12)&gt;24*(1-1), IF(VLOOKUP($A45,'Outbreak dataset'!$A:$L,6)&lt;24*(1),1,0),  IF(VLOOKUP($A45,'Outbreak dataset'!$A:$L,6)="",0,0))</f>
        <v>0</v>
      </c>
      <c r="H45" s="3">
        <f>IF(VLOOKUP($A45,'Outbreak dataset'!$A:$L,12)&gt;24*(2-1), IF(VLOOKUP($A45,'Outbreak dataset'!$A:$L,6)&lt;24*(2),1,0),  IF(VLOOKUP($A45,'Outbreak dataset'!$A:$L,6)="",0,0))</f>
        <v>0</v>
      </c>
      <c r="I45" s="3">
        <f>IF(VLOOKUP($A45,'Outbreak dataset'!$A:$L,12)&gt;24*(3-1), IF(VLOOKUP($A45,'Outbreak dataset'!$A:$L,6)&lt;24*(3),1,0),  IF(VLOOKUP($A45,'Outbreak dataset'!$A:$L,6)="",0,0))</f>
        <v>0</v>
      </c>
      <c r="J45" s="3">
        <f>IF(VLOOKUP($A45,'Outbreak dataset'!$A:$L,12)&gt;24*(4-1), IF(VLOOKUP($A45,'Outbreak dataset'!$A:$L,6)&lt;24*(4),1,0),  IF(VLOOKUP($A45,'Outbreak dataset'!$A:$L,6)="",0,0))</f>
        <v>0</v>
      </c>
      <c r="K45" s="3">
        <f>IF(VLOOKUP($A45,'Outbreak dataset'!$A:$L,12)&gt;24*(5-1), IF(VLOOKUP($A45,'Outbreak dataset'!$A:$L,6)&lt;24*(5),1,0),  IF(VLOOKUP($A45,'Outbreak dataset'!$A:$L,6)="",0,0))</f>
        <v>1</v>
      </c>
      <c r="L45" s="51">
        <f>IF(VLOOKUP($A45,'Outbreak dataset'!$A:$L,12)&lt;24*(1-1), IF(VLOOKUP($A45,'Outbreak dataset'!$A:$L,6)="",0,1),0)</f>
        <v>0</v>
      </c>
      <c r="M45" s="51">
        <f>IF(VLOOKUP($A45,'Outbreak dataset'!$A:$L,12)&lt;24*(2-1), IF(VLOOKUP($A45,'Outbreak dataset'!$A:$L,6)="",0,1),0)</f>
        <v>0</v>
      </c>
      <c r="N45" s="51">
        <f>IF(VLOOKUP($A45,'Outbreak dataset'!$A:$L,12)&lt;24*(3-1), IF(VLOOKUP($A45,'Outbreak dataset'!$A:$L,6)="",0,1),0)</f>
        <v>0</v>
      </c>
      <c r="O45" s="51">
        <f>IF(VLOOKUP($A45,'Outbreak dataset'!$A:$L,12)&lt;24*(4-1), IF(VLOOKUP($A45,'Outbreak dataset'!$A:$L,6)="",0,1),0)</f>
        <v>0</v>
      </c>
      <c r="P45" s="51">
        <f>IF(VLOOKUP($A45,'Outbreak dataset'!$A:$L,12)&lt;24*(5-1), IF(VLOOKUP($A45,'Outbreak dataset'!$A:$L,6)="",0,1),0)</f>
        <v>0</v>
      </c>
    </row>
    <row r="46" spans="1:16">
      <c r="A46" s="50">
        <f>IF(ISERROR(MATCH(A45+1,'Outbreak dataset'!A:A,0)),"",A45+1)</f>
        <v>44</v>
      </c>
      <c r="B46" s="3">
        <f>IF(VLOOKUP($A46,'Outbreak dataset'!$A:$F,6)&gt;24*1,1,IF(VLOOKUP($A46,'Outbreak dataset'!$A:$F,6)="",1,0))</f>
        <v>1</v>
      </c>
      <c r="C46" s="3">
        <f>IF(VLOOKUP($A46,'Outbreak dataset'!$A:$F,6)&gt;24*2,1,IF(VLOOKUP($A46,'Outbreak dataset'!$A:$F,6)="",1,0))</f>
        <v>1</v>
      </c>
      <c r="D46" s="3">
        <f>IF(VLOOKUP($A46,'Outbreak dataset'!$A:$F,6)&gt;24*3,1,IF(VLOOKUP($A46,'Outbreak dataset'!$A:$F,6)="",1,0))</f>
        <v>1</v>
      </c>
      <c r="E46" s="3">
        <f>IF(VLOOKUP($A46,'Outbreak dataset'!$A:$F,6)&gt;24*4,1,IF(VLOOKUP($A46,'Outbreak dataset'!$A:$F,6)="",1,0))</f>
        <v>1</v>
      </c>
      <c r="F46" s="3">
        <f>IF(VLOOKUP($A46,'Outbreak dataset'!$A:$F,6)&gt;24*5,1,IF(VLOOKUP($A46,'Outbreak dataset'!$A:$F,6)="",1,0))</f>
        <v>0</v>
      </c>
      <c r="G46" s="3">
        <f>IF(VLOOKUP($A46,'Outbreak dataset'!$A:$L,12)&gt;24*(1-1), IF(VLOOKUP($A46,'Outbreak dataset'!$A:$L,6)&lt;24*(1),1,0),  IF(VLOOKUP($A46,'Outbreak dataset'!$A:$L,6)="",0,0))</f>
        <v>0</v>
      </c>
      <c r="H46" s="3">
        <f>IF(VLOOKUP($A46,'Outbreak dataset'!$A:$L,12)&gt;24*(2-1), IF(VLOOKUP($A46,'Outbreak dataset'!$A:$L,6)&lt;24*(2),1,0),  IF(VLOOKUP($A46,'Outbreak dataset'!$A:$L,6)="",0,0))</f>
        <v>0</v>
      </c>
      <c r="I46" s="3">
        <f>IF(VLOOKUP($A46,'Outbreak dataset'!$A:$L,12)&gt;24*(3-1), IF(VLOOKUP($A46,'Outbreak dataset'!$A:$L,6)&lt;24*(3),1,0),  IF(VLOOKUP($A46,'Outbreak dataset'!$A:$L,6)="",0,0))</f>
        <v>0</v>
      </c>
      <c r="J46" s="3">
        <f>IF(VLOOKUP($A46,'Outbreak dataset'!$A:$L,12)&gt;24*(4-1), IF(VLOOKUP($A46,'Outbreak dataset'!$A:$L,6)&lt;24*(4),1,0),  IF(VLOOKUP($A46,'Outbreak dataset'!$A:$L,6)="",0,0))</f>
        <v>0</v>
      </c>
      <c r="K46" s="3">
        <f>IF(VLOOKUP($A46,'Outbreak dataset'!$A:$L,12)&gt;24*(5-1), IF(VLOOKUP($A46,'Outbreak dataset'!$A:$L,6)&lt;24*(5),1,0),  IF(VLOOKUP($A46,'Outbreak dataset'!$A:$L,6)="",0,0))</f>
        <v>1</v>
      </c>
      <c r="L46" s="51">
        <f>IF(VLOOKUP($A46,'Outbreak dataset'!$A:$L,12)&lt;24*(1-1), IF(VLOOKUP($A46,'Outbreak dataset'!$A:$L,6)="",0,1),0)</f>
        <v>0</v>
      </c>
      <c r="M46" s="51">
        <f>IF(VLOOKUP($A46,'Outbreak dataset'!$A:$L,12)&lt;24*(2-1), IF(VLOOKUP($A46,'Outbreak dataset'!$A:$L,6)="",0,1),0)</f>
        <v>0</v>
      </c>
      <c r="N46" s="51">
        <f>IF(VLOOKUP($A46,'Outbreak dataset'!$A:$L,12)&lt;24*(3-1), IF(VLOOKUP($A46,'Outbreak dataset'!$A:$L,6)="",0,1),0)</f>
        <v>0</v>
      </c>
      <c r="O46" s="51">
        <f>IF(VLOOKUP($A46,'Outbreak dataset'!$A:$L,12)&lt;24*(4-1), IF(VLOOKUP($A46,'Outbreak dataset'!$A:$L,6)="",0,1),0)</f>
        <v>0</v>
      </c>
      <c r="P46" s="51">
        <f>IF(VLOOKUP($A46,'Outbreak dataset'!$A:$L,12)&lt;24*(5-1), IF(VLOOKUP($A46,'Outbreak dataset'!$A:$L,6)="",0,1),0)</f>
        <v>0</v>
      </c>
    </row>
    <row r="47" spans="1:16">
      <c r="A47" s="50">
        <f>IF(ISERROR(MATCH(A46+1,'Outbreak dataset'!A:A,0)),"",A46+1)</f>
        <v>45</v>
      </c>
      <c r="B47" s="3">
        <f>IF(VLOOKUP($A47,'Outbreak dataset'!$A:$F,6)&gt;24*1,1,IF(VLOOKUP($A47,'Outbreak dataset'!$A:$F,6)="",1,0))</f>
        <v>1</v>
      </c>
      <c r="C47" s="3">
        <f>IF(VLOOKUP($A47,'Outbreak dataset'!$A:$F,6)&gt;24*2,1,IF(VLOOKUP($A47,'Outbreak dataset'!$A:$F,6)="",1,0))</f>
        <v>1</v>
      </c>
      <c r="D47" s="3">
        <f>IF(VLOOKUP($A47,'Outbreak dataset'!$A:$F,6)&gt;24*3,1,IF(VLOOKUP($A47,'Outbreak dataset'!$A:$F,6)="",1,0))</f>
        <v>1</v>
      </c>
      <c r="E47" s="3">
        <f>IF(VLOOKUP($A47,'Outbreak dataset'!$A:$F,6)&gt;24*4,1,IF(VLOOKUP($A47,'Outbreak dataset'!$A:$F,6)="",1,0))</f>
        <v>1</v>
      </c>
      <c r="F47" s="3">
        <f>IF(VLOOKUP($A47,'Outbreak dataset'!$A:$F,6)&gt;24*5,1,IF(VLOOKUP($A47,'Outbreak dataset'!$A:$F,6)="",1,0))</f>
        <v>0</v>
      </c>
      <c r="G47" s="3">
        <f>IF(VLOOKUP($A47,'Outbreak dataset'!$A:$L,12)&gt;24*(1-1), IF(VLOOKUP($A47,'Outbreak dataset'!$A:$L,6)&lt;24*(1),1,0),  IF(VLOOKUP($A47,'Outbreak dataset'!$A:$L,6)="",0,0))</f>
        <v>0</v>
      </c>
      <c r="H47" s="3">
        <f>IF(VLOOKUP($A47,'Outbreak dataset'!$A:$L,12)&gt;24*(2-1), IF(VLOOKUP($A47,'Outbreak dataset'!$A:$L,6)&lt;24*(2),1,0),  IF(VLOOKUP($A47,'Outbreak dataset'!$A:$L,6)="",0,0))</f>
        <v>0</v>
      </c>
      <c r="I47" s="3">
        <f>IF(VLOOKUP($A47,'Outbreak dataset'!$A:$L,12)&gt;24*(3-1), IF(VLOOKUP($A47,'Outbreak dataset'!$A:$L,6)&lt;24*(3),1,0),  IF(VLOOKUP($A47,'Outbreak dataset'!$A:$L,6)="",0,0))</f>
        <v>0</v>
      </c>
      <c r="J47" s="3">
        <f>IF(VLOOKUP($A47,'Outbreak dataset'!$A:$L,12)&gt;24*(4-1), IF(VLOOKUP($A47,'Outbreak dataset'!$A:$L,6)&lt;24*(4),1,0),  IF(VLOOKUP($A47,'Outbreak dataset'!$A:$L,6)="",0,0))</f>
        <v>0</v>
      </c>
      <c r="K47" s="3">
        <f>IF(VLOOKUP($A47,'Outbreak dataset'!$A:$L,12)&gt;24*(5-1), IF(VLOOKUP($A47,'Outbreak dataset'!$A:$L,6)&lt;24*(5),1,0),  IF(VLOOKUP($A47,'Outbreak dataset'!$A:$L,6)="",0,0))</f>
        <v>1</v>
      </c>
      <c r="L47" s="51">
        <f>IF(VLOOKUP($A47,'Outbreak dataset'!$A:$L,12)&lt;24*(1-1), IF(VLOOKUP($A47,'Outbreak dataset'!$A:$L,6)="",0,1),0)</f>
        <v>0</v>
      </c>
      <c r="M47" s="51">
        <f>IF(VLOOKUP($A47,'Outbreak dataset'!$A:$L,12)&lt;24*(2-1), IF(VLOOKUP($A47,'Outbreak dataset'!$A:$L,6)="",0,1),0)</f>
        <v>0</v>
      </c>
      <c r="N47" s="51">
        <f>IF(VLOOKUP($A47,'Outbreak dataset'!$A:$L,12)&lt;24*(3-1), IF(VLOOKUP($A47,'Outbreak dataset'!$A:$L,6)="",0,1),0)</f>
        <v>0</v>
      </c>
      <c r="O47" s="51">
        <f>IF(VLOOKUP($A47,'Outbreak dataset'!$A:$L,12)&lt;24*(4-1), IF(VLOOKUP($A47,'Outbreak dataset'!$A:$L,6)="",0,1),0)</f>
        <v>0</v>
      </c>
      <c r="P47" s="51">
        <f>IF(VLOOKUP($A47,'Outbreak dataset'!$A:$L,12)&lt;24*(5-1), IF(VLOOKUP($A47,'Outbreak dataset'!$A:$L,6)="",0,1),0)</f>
        <v>0</v>
      </c>
    </row>
    <row r="48" spans="1:16">
      <c r="A48" s="50">
        <f>IF(ISERROR(MATCH(A47+1,'Outbreak dataset'!A:A,0)),"",A47+1)</f>
        <v>46</v>
      </c>
      <c r="B48" s="3">
        <f>IF(VLOOKUP($A48,'Outbreak dataset'!$A:$F,6)&gt;24*1,1,IF(VLOOKUP($A48,'Outbreak dataset'!$A:$F,6)="",1,0))</f>
        <v>1</v>
      </c>
      <c r="C48" s="3">
        <f>IF(VLOOKUP($A48,'Outbreak dataset'!$A:$F,6)&gt;24*2,1,IF(VLOOKUP($A48,'Outbreak dataset'!$A:$F,6)="",1,0))</f>
        <v>1</v>
      </c>
      <c r="D48" s="3">
        <f>IF(VLOOKUP($A48,'Outbreak dataset'!$A:$F,6)&gt;24*3,1,IF(VLOOKUP($A48,'Outbreak dataset'!$A:$F,6)="",1,0))</f>
        <v>1</v>
      </c>
      <c r="E48" s="3">
        <f>IF(VLOOKUP($A48,'Outbreak dataset'!$A:$F,6)&gt;24*4,1,IF(VLOOKUP($A48,'Outbreak dataset'!$A:$F,6)="",1,0))</f>
        <v>1</v>
      </c>
      <c r="F48" s="3">
        <f>IF(VLOOKUP($A48,'Outbreak dataset'!$A:$F,6)&gt;24*5,1,IF(VLOOKUP($A48,'Outbreak dataset'!$A:$F,6)="",1,0))</f>
        <v>0</v>
      </c>
      <c r="G48" s="3">
        <f>IF(VLOOKUP($A48,'Outbreak dataset'!$A:$L,12)&gt;24*(1-1), IF(VLOOKUP($A48,'Outbreak dataset'!$A:$L,6)&lt;24*(1),1,0),  IF(VLOOKUP($A48,'Outbreak dataset'!$A:$L,6)="",0,0))</f>
        <v>0</v>
      </c>
      <c r="H48" s="3">
        <f>IF(VLOOKUP($A48,'Outbreak dataset'!$A:$L,12)&gt;24*(2-1), IF(VLOOKUP($A48,'Outbreak dataset'!$A:$L,6)&lt;24*(2),1,0),  IF(VLOOKUP($A48,'Outbreak dataset'!$A:$L,6)="",0,0))</f>
        <v>0</v>
      </c>
      <c r="I48" s="3">
        <f>IF(VLOOKUP($A48,'Outbreak dataset'!$A:$L,12)&gt;24*(3-1), IF(VLOOKUP($A48,'Outbreak dataset'!$A:$L,6)&lt;24*(3),1,0),  IF(VLOOKUP($A48,'Outbreak dataset'!$A:$L,6)="",0,0))</f>
        <v>0</v>
      </c>
      <c r="J48" s="3">
        <f>IF(VLOOKUP($A48,'Outbreak dataset'!$A:$L,12)&gt;24*(4-1), IF(VLOOKUP($A48,'Outbreak dataset'!$A:$L,6)&lt;24*(4),1,0),  IF(VLOOKUP($A48,'Outbreak dataset'!$A:$L,6)="",0,0))</f>
        <v>0</v>
      </c>
      <c r="K48" s="3">
        <f>IF(VLOOKUP($A48,'Outbreak dataset'!$A:$L,12)&gt;24*(5-1), IF(VLOOKUP($A48,'Outbreak dataset'!$A:$L,6)&lt;24*(5),1,0),  IF(VLOOKUP($A48,'Outbreak dataset'!$A:$L,6)="",0,0))</f>
        <v>1</v>
      </c>
      <c r="L48" s="51">
        <f>IF(VLOOKUP($A48,'Outbreak dataset'!$A:$L,12)&lt;24*(1-1), IF(VLOOKUP($A48,'Outbreak dataset'!$A:$L,6)="",0,1),0)</f>
        <v>0</v>
      </c>
      <c r="M48" s="51">
        <f>IF(VLOOKUP($A48,'Outbreak dataset'!$A:$L,12)&lt;24*(2-1), IF(VLOOKUP($A48,'Outbreak dataset'!$A:$L,6)="",0,1),0)</f>
        <v>0</v>
      </c>
      <c r="N48" s="51">
        <f>IF(VLOOKUP($A48,'Outbreak dataset'!$A:$L,12)&lt;24*(3-1), IF(VLOOKUP($A48,'Outbreak dataset'!$A:$L,6)="",0,1),0)</f>
        <v>0</v>
      </c>
      <c r="O48" s="51">
        <f>IF(VLOOKUP($A48,'Outbreak dataset'!$A:$L,12)&lt;24*(4-1), IF(VLOOKUP($A48,'Outbreak dataset'!$A:$L,6)="",0,1),0)</f>
        <v>0</v>
      </c>
      <c r="P48" s="51">
        <f>IF(VLOOKUP($A48,'Outbreak dataset'!$A:$L,12)&lt;24*(5-1), IF(VLOOKUP($A48,'Outbreak dataset'!$A:$L,6)="",0,1),0)</f>
        <v>0</v>
      </c>
    </row>
    <row r="49" spans="1:16">
      <c r="A49" s="50">
        <f>IF(ISERROR(MATCH(A48+1,'Outbreak dataset'!A:A,0)),"",A48+1)</f>
        <v>47</v>
      </c>
      <c r="B49" s="3">
        <f>IF(VLOOKUP($A49,'Outbreak dataset'!$A:$F,6)&gt;24*1,1,IF(VLOOKUP($A49,'Outbreak dataset'!$A:$F,6)="",1,0))</f>
        <v>1</v>
      </c>
      <c r="C49" s="3">
        <f>IF(VLOOKUP($A49,'Outbreak dataset'!$A:$F,6)&gt;24*2,1,IF(VLOOKUP($A49,'Outbreak dataset'!$A:$F,6)="",1,0))</f>
        <v>1</v>
      </c>
      <c r="D49" s="3">
        <f>IF(VLOOKUP($A49,'Outbreak dataset'!$A:$F,6)&gt;24*3,1,IF(VLOOKUP($A49,'Outbreak dataset'!$A:$F,6)="",1,0))</f>
        <v>1</v>
      </c>
      <c r="E49" s="3">
        <f>IF(VLOOKUP($A49,'Outbreak dataset'!$A:$F,6)&gt;24*4,1,IF(VLOOKUP($A49,'Outbreak dataset'!$A:$F,6)="",1,0))</f>
        <v>1</v>
      </c>
      <c r="F49" s="3">
        <f>IF(VLOOKUP($A49,'Outbreak dataset'!$A:$F,6)&gt;24*5,1,IF(VLOOKUP($A49,'Outbreak dataset'!$A:$F,6)="",1,0))</f>
        <v>0</v>
      </c>
      <c r="G49" s="3">
        <f>IF(VLOOKUP($A49,'Outbreak dataset'!$A:$L,12)&gt;24*(1-1), IF(VLOOKUP($A49,'Outbreak dataset'!$A:$L,6)&lt;24*(1),1,0),  IF(VLOOKUP($A49,'Outbreak dataset'!$A:$L,6)="",0,0))</f>
        <v>0</v>
      </c>
      <c r="H49" s="3">
        <f>IF(VLOOKUP($A49,'Outbreak dataset'!$A:$L,12)&gt;24*(2-1), IF(VLOOKUP($A49,'Outbreak dataset'!$A:$L,6)&lt;24*(2),1,0),  IF(VLOOKUP($A49,'Outbreak dataset'!$A:$L,6)="",0,0))</f>
        <v>0</v>
      </c>
      <c r="I49" s="3">
        <f>IF(VLOOKUP($A49,'Outbreak dataset'!$A:$L,12)&gt;24*(3-1), IF(VLOOKUP($A49,'Outbreak dataset'!$A:$L,6)&lt;24*(3),1,0),  IF(VLOOKUP($A49,'Outbreak dataset'!$A:$L,6)="",0,0))</f>
        <v>0</v>
      </c>
      <c r="J49" s="3">
        <f>IF(VLOOKUP($A49,'Outbreak dataset'!$A:$L,12)&gt;24*(4-1), IF(VLOOKUP($A49,'Outbreak dataset'!$A:$L,6)&lt;24*(4),1,0),  IF(VLOOKUP($A49,'Outbreak dataset'!$A:$L,6)="",0,0))</f>
        <v>0</v>
      </c>
      <c r="K49" s="3">
        <f>IF(VLOOKUP($A49,'Outbreak dataset'!$A:$L,12)&gt;24*(5-1), IF(VLOOKUP($A49,'Outbreak dataset'!$A:$L,6)&lt;24*(5),1,0),  IF(VLOOKUP($A49,'Outbreak dataset'!$A:$L,6)="",0,0))</f>
        <v>1</v>
      </c>
      <c r="L49" s="51">
        <f>IF(VLOOKUP($A49,'Outbreak dataset'!$A:$L,12)&lt;24*(1-1), IF(VLOOKUP($A49,'Outbreak dataset'!$A:$L,6)="",0,1),0)</f>
        <v>0</v>
      </c>
      <c r="M49" s="51">
        <f>IF(VLOOKUP($A49,'Outbreak dataset'!$A:$L,12)&lt;24*(2-1), IF(VLOOKUP($A49,'Outbreak dataset'!$A:$L,6)="",0,1),0)</f>
        <v>0</v>
      </c>
      <c r="N49" s="51">
        <f>IF(VLOOKUP($A49,'Outbreak dataset'!$A:$L,12)&lt;24*(3-1), IF(VLOOKUP($A49,'Outbreak dataset'!$A:$L,6)="",0,1),0)</f>
        <v>0</v>
      </c>
      <c r="O49" s="51">
        <f>IF(VLOOKUP($A49,'Outbreak dataset'!$A:$L,12)&lt;24*(4-1), IF(VLOOKUP($A49,'Outbreak dataset'!$A:$L,6)="",0,1),0)</f>
        <v>0</v>
      </c>
      <c r="P49" s="51">
        <f>IF(VLOOKUP($A49,'Outbreak dataset'!$A:$L,12)&lt;24*(5-1), IF(VLOOKUP($A49,'Outbreak dataset'!$A:$L,6)="",0,1),0)</f>
        <v>0</v>
      </c>
    </row>
    <row r="50" spans="1:16">
      <c r="A50" s="50">
        <f>IF(ISERROR(MATCH(A49+1,'Outbreak dataset'!A:A,0)),"",A49+1)</f>
        <v>48</v>
      </c>
      <c r="B50" s="3">
        <f>IF(VLOOKUP($A50,'Outbreak dataset'!$A:$F,6)&gt;24*1,1,IF(VLOOKUP($A50,'Outbreak dataset'!$A:$F,6)="",1,0))</f>
        <v>1</v>
      </c>
      <c r="C50" s="3">
        <f>IF(VLOOKUP($A50,'Outbreak dataset'!$A:$F,6)&gt;24*2,1,IF(VLOOKUP($A50,'Outbreak dataset'!$A:$F,6)="",1,0))</f>
        <v>1</v>
      </c>
      <c r="D50" s="3">
        <f>IF(VLOOKUP($A50,'Outbreak dataset'!$A:$F,6)&gt;24*3,1,IF(VLOOKUP($A50,'Outbreak dataset'!$A:$F,6)="",1,0))</f>
        <v>1</v>
      </c>
      <c r="E50" s="3">
        <f>IF(VLOOKUP($A50,'Outbreak dataset'!$A:$F,6)&gt;24*4,1,IF(VLOOKUP($A50,'Outbreak dataset'!$A:$F,6)="",1,0))</f>
        <v>1</v>
      </c>
      <c r="F50" s="3">
        <f>IF(VLOOKUP($A50,'Outbreak dataset'!$A:$F,6)&gt;24*5,1,IF(VLOOKUP($A50,'Outbreak dataset'!$A:$F,6)="",1,0))</f>
        <v>1</v>
      </c>
      <c r="G50" s="3">
        <f>IF(VLOOKUP($A50,'Outbreak dataset'!$A:$L,12)&gt;24*(1-1), IF(VLOOKUP($A50,'Outbreak dataset'!$A:$L,6)&lt;24*(1),1,0),  IF(VLOOKUP($A50,'Outbreak dataset'!$A:$L,6)="",0,0))</f>
        <v>0</v>
      </c>
      <c r="H50" s="3">
        <f>IF(VLOOKUP($A50,'Outbreak dataset'!$A:$L,12)&gt;24*(2-1), IF(VLOOKUP($A50,'Outbreak dataset'!$A:$L,6)&lt;24*(2),1,0),  IF(VLOOKUP($A50,'Outbreak dataset'!$A:$L,6)="",0,0))</f>
        <v>0</v>
      </c>
      <c r="I50" s="3">
        <f>IF(VLOOKUP($A50,'Outbreak dataset'!$A:$L,12)&gt;24*(3-1), IF(VLOOKUP($A50,'Outbreak dataset'!$A:$L,6)&lt;24*(3),1,0),  IF(VLOOKUP($A50,'Outbreak dataset'!$A:$L,6)="",0,0))</f>
        <v>0</v>
      </c>
      <c r="J50" s="3">
        <f>IF(VLOOKUP($A50,'Outbreak dataset'!$A:$L,12)&gt;24*(4-1), IF(VLOOKUP($A50,'Outbreak dataset'!$A:$L,6)&lt;24*(4),1,0),  IF(VLOOKUP($A50,'Outbreak dataset'!$A:$L,6)="",0,0))</f>
        <v>0</v>
      </c>
      <c r="K50" s="3">
        <f>IF(VLOOKUP($A50,'Outbreak dataset'!$A:$L,12)&gt;24*(5-1), IF(VLOOKUP($A50,'Outbreak dataset'!$A:$L,6)&lt;24*(5),1,0),  IF(VLOOKUP($A50,'Outbreak dataset'!$A:$L,6)="",0,0))</f>
        <v>0</v>
      </c>
      <c r="L50" s="51">
        <f>IF(VLOOKUP($A50,'Outbreak dataset'!$A:$L,12)&lt;24*(1-1), IF(VLOOKUP($A50,'Outbreak dataset'!$A:$L,6)="",0,1),0)</f>
        <v>0</v>
      </c>
      <c r="M50" s="51">
        <f>IF(VLOOKUP($A50,'Outbreak dataset'!$A:$L,12)&lt;24*(2-1), IF(VLOOKUP($A50,'Outbreak dataset'!$A:$L,6)="",0,1),0)</f>
        <v>0</v>
      </c>
      <c r="N50" s="51">
        <f>IF(VLOOKUP($A50,'Outbreak dataset'!$A:$L,12)&lt;24*(3-1), IF(VLOOKUP($A50,'Outbreak dataset'!$A:$L,6)="",0,1),0)</f>
        <v>0</v>
      </c>
      <c r="O50" s="51">
        <f>IF(VLOOKUP($A50,'Outbreak dataset'!$A:$L,12)&lt;24*(4-1), IF(VLOOKUP($A50,'Outbreak dataset'!$A:$L,6)="",0,1),0)</f>
        <v>0</v>
      </c>
      <c r="P50" s="51">
        <f>IF(VLOOKUP($A50,'Outbreak dataset'!$A:$L,12)&lt;24*(5-1), IF(VLOOKUP($A50,'Outbreak dataset'!$A:$L,6)="",0,1),0)</f>
        <v>0</v>
      </c>
    </row>
    <row r="51" spans="1:16">
      <c r="A51" s="50">
        <f>IF(ISERROR(MATCH(A50+1,'Outbreak dataset'!A:A,0)),"",A50+1)</f>
        <v>49</v>
      </c>
      <c r="B51" s="3">
        <f>IF(VLOOKUP($A51,'Outbreak dataset'!$A:$F,6)&gt;24*1,1,IF(VLOOKUP($A51,'Outbreak dataset'!$A:$F,6)="",1,0))</f>
        <v>1</v>
      </c>
      <c r="C51" s="3">
        <f>IF(VLOOKUP($A51,'Outbreak dataset'!$A:$F,6)&gt;24*2,1,IF(VLOOKUP($A51,'Outbreak dataset'!$A:$F,6)="",1,0))</f>
        <v>1</v>
      </c>
      <c r="D51" s="3">
        <f>IF(VLOOKUP($A51,'Outbreak dataset'!$A:$F,6)&gt;24*3,1,IF(VLOOKUP($A51,'Outbreak dataset'!$A:$F,6)="",1,0))</f>
        <v>1</v>
      </c>
      <c r="E51" s="3">
        <f>IF(VLOOKUP($A51,'Outbreak dataset'!$A:$F,6)&gt;24*4,1,IF(VLOOKUP($A51,'Outbreak dataset'!$A:$F,6)="",1,0))</f>
        <v>1</v>
      </c>
      <c r="F51" s="3">
        <f>IF(VLOOKUP($A51,'Outbreak dataset'!$A:$F,6)&gt;24*5,1,IF(VLOOKUP($A51,'Outbreak dataset'!$A:$F,6)="",1,0))</f>
        <v>1</v>
      </c>
      <c r="G51" s="3">
        <f>IF(VLOOKUP($A51,'Outbreak dataset'!$A:$L,12)&gt;24*(1-1), IF(VLOOKUP($A51,'Outbreak dataset'!$A:$L,6)&lt;24*(1),1,0),  IF(VLOOKUP($A51,'Outbreak dataset'!$A:$L,6)="",0,0))</f>
        <v>0</v>
      </c>
      <c r="H51" s="3">
        <f>IF(VLOOKUP($A51,'Outbreak dataset'!$A:$L,12)&gt;24*(2-1), IF(VLOOKUP($A51,'Outbreak dataset'!$A:$L,6)&lt;24*(2),1,0),  IF(VLOOKUP($A51,'Outbreak dataset'!$A:$L,6)="",0,0))</f>
        <v>0</v>
      </c>
      <c r="I51" s="3">
        <f>IF(VLOOKUP($A51,'Outbreak dataset'!$A:$L,12)&gt;24*(3-1), IF(VLOOKUP($A51,'Outbreak dataset'!$A:$L,6)&lt;24*(3),1,0),  IF(VLOOKUP($A51,'Outbreak dataset'!$A:$L,6)="",0,0))</f>
        <v>0</v>
      </c>
      <c r="J51" s="3">
        <f>IF(VLOOKUP($A51,'Outbreak dataset'!$A:$L,12)&gt;24*(4-1), IF(VLOOKUP($A51,'Outbreak dataset'!$A:$L,6)&lt;24*(4),1,0),  IF(VLOOKUP($A51,'Outbreak dataset'!$A:$L,6)="",0,0))</f>
        <v>0</v>
      </c>
      <c r="K51" s="3">
        <f>IF(VLOOKUP($A51,'Outbreak dataset'!$A:$L,12)&gt;24*(5-1), IF(VLOOKUP($A51,'Outbreak dataset'!$A:$L,6)&lt;24*(5),1,0),  IF(VLOOKUP($A51,'Outbreak dataset'!$A:$L,6)="",0,0))</f>
        <v>0</v>
      </c>
      <c r="L51" s="51">
        <f>IF(VLOOKUP($A51,'Outbreak dataset'!$A:$L,12)&lt;24*(1-1), IF(VLOOKUP($A51,'Outbreak dataset'!$A:$L,6)="",0,1),0)</f>
        <v>0</v>
      </c>
      <c r="M51" s="51">
        <f>IF(VLOOKUP($A51,'Outbreak dataset'!$A:$L,12)&lt;24*(2-1), IF(VLOOKUP($A51,'Outbreak dataset'!$A:$L,6)="",0,1),0)</f>
        <v>0</v>
      </c>
      <c r="N51" s="51">
        <f>IF(VLOOKUP($A51,'Outbreak dataset'!$A:$L,12)&lt;24*(3-1), IF(VLOOKUP($A51,'Outbreak dataset'!$A:$L,6)="",0,1),0)</f>
        <v>0</v>
      </c>
      <c r="O51" s="51">
        <f>IF(VLOOKUP($A51,'Outbreak dataset'!$A:$L,12)&lt;24*(4-1), IF(VLOOKUP($A51,'Outbreak dataset'!$A:$L,6)="",0,1),0)</f>
        <v>0</v>
      </c>
      <c r="P51" s="51">
        <f>IF(VLOOKUP($A51,'Outbreak dataset'!$A:$L,12)&lt;24*(5-1), IF(VLOOKUP($A51,'Outbreak dataset'!$A:$L,6)="",0,1),0)</f>
        <v>0</v>
      </c>
    </row>
    <row r="52" spans="1:16">
      <c r="A52" s="50">
        <f>IF(ISERROR(MATCH(A51+1,'Outbreak dataset'!A:A,0)),"",A51+1)</f>
        <v>50</v>
      </c>
      <c r="B52" s="3">
        <f>IF(VLOOKUP($A52,'Outbreak dataset'!$A:$F,6)&gt;24*1,1,IF(VLOOKUP($A52,'Outbreak dataset'!$A:$F,6)="",1,0))</f>
        <v>1</v>
      </c>
      <c r="C52" s="3">
        <f>IF(VLOOKUP($A52,'Outbreak dataset'!$A:$F,6)&gt;24*2,1,IF(VLOOKUP($A52,'Outbreak dataset'!$A:$F,6)="",1,0))</f>
        <v>1</v>
      </c>
      <c r="D52" s="3">
        <f>IF(VLOOKUP($A52,'Outbreak dataset'!$A:$F,6)&gt;24*3,1,IF(VLOOKUP($A52,'Outbreak dataset'!$A:$F,6)="",1,0))</f>
        <v>1</v>
      </c>
      <c r="E52" s="3">
        <f>IF(VLOOKUP($A52,'Outbreak dataset'!$A:$F,6)&gt;24*4,1,IF(VLOOKUP($A52,'Outbreak dataset'!$A:$F,6)="",1,0))</f>
        <v>1</v>
      </c>
      <c r="F52" s="3">
        <f>IF(VLOOKUP($A52,'Outbreak dataset'!$A:$F,6)&gt;24*5,1,IF(VLOOKUP($A52,'Outbreak dataset'!$A:$F,6)="",1,0))</f>
        <v>1</v>
      </c>
      <c r="G52" s="3">
        <f>IF(VLOOKUP($A52,'Outbreak dataset'!$A:$L,12)&gt;24*(1-1), IF(VLOOKUP($A52,'Outbreak dataset'!$A:$L,6)&lt;24*(1),1,0),  IF(VLOOKUP($A52,'Outbreak dataset'!$A:$L,6)="",0,0))</f>
        <v>0</v>
      </c>
      <c r="H52" s="3">
        <f>IF(VLOOKUP($A52,'Outbreak dataset'!$A:$L,12)&gt;24*(2-1), IF(VLOOKUP($A52,'Outbreak dataset'!$A:$L,6)&lt;24*(2),1,0),  IF(VLOOKUP($A52,'Outbreak dataset'!$A:$L,6)="",0,0))</f>
        <v>0</v>
      </c>
      <c r="I52" s="3">
        <f>IF(VLOOKUP($A52,'Outbreak dataset'!$A:$L,12)&gt;24*(3-1), IF(VLOOKUP($A52,'Outbreak dataset'!$A:$L,6)&lt;24*(3),1,0),  IF(VLOOKUP($A52,'Outbreak dataset'!$A:$L,6)="",0,0))</f>
        <v>0</v>
      </c>
      <c r="J52" s="3">
        <f>IF(VLOOKUP($A52,'Outbreak dataset'!$A:$L,12)&gt;24*(4-1), IF(VLOOKUP($A52,'Outbreak dataset'!$A:$L,6)&lt;24*(4),1,0),  IF(VLOOKUP($A52,'Outbreak dataset'!$A:$L,6)="",0,0))</f>
        <v>0</v>
      </c>
      <c r="K52" s="3">
        <f>IF(VLOOKUP($A52,'Outbreak dataset'!$A:$L,12)&gt;24*(5-1), IF(VLOOKUP($A52,'Outbreak dataset'!$A:$L,6)&lt;24*(5),1,0),  IF(VLOOKUP($A52,'Outbreak dataset'!$A:$L,6)="",0,0))</f>
        <v>0</v>
      </c>
      <c r="L52" s="51">
        <f>IF(VLOOKUP($A52,'Outbreak dataset'!$A:$L,12)&lt;24*(1-1), IF(VLOOKUP($A52,'Outbreak dataset'!$A:$L,6)="",0,1),0)</f>
        <v>0</v>
      </c>
      <c r="M52" s="51">
        <f>IF(VLOOKUP($A52,'Outbreak dataset'!$A:$L,12)&lt;24*(2-1), IF(VLOOKUP($A52,'Outbreak dataset'!$A:$L,6)="",0,1),0)</f>
        <v>0</v>
      </c>
      <c r="N52" s="51">
        <f>IF(VLOOKUP($A52,'Outbreak dataset'!$A:$L,12)&lt;24*(3-1), IF(VLOOKUP($A52,'Outbreak dataset'!$A:$L,6)="",0,1),0)</f>
        <v>0</v>
      </c>
      <c r="O52" s="51">
        <f>IF(VLOOKUP($A52,'Outbreak dataset'!$A:$L,12)&lt;24*(4-1), IF(VLOOKUP($A52,'Outbreak dataset'!$A:$L,6)="",0,1),0)</f>
        <v>0</v>
      </c>
      <c r="P52" s="51">
        <f>IF(VLOOKUP($A52,'Outbreak dataset'!$A:$L,12)&lt;24*(5-1), IF(VLOOKUP($A52,'Outbreak dataset'!$A:$L,6)="",0,1),0)</f>
        <v>0</v>
      </c>
    </row>
    <row r="53" spans="1:16">
      <c r="A53" s="50">
        <f>IF(ISERROR(MATCH(A52+1,'Outbreak dataset'!A:A,0)),"",A52+1)</f>
        <v>51</v>
      </c>
      <c r="B53" s="3">
        <f>IF(VLOOKUP($A53,'Outbreak dataset'!$A:$F,6)&gt;24*1,1,IF(VLOOKUP($A53,'Outbreak dataset'!$A:$F,6)="",1,0))</f>
        <v>1</v>
      </c>
      <c r="C53" s="3">
        <f>IF(VLOOKUP($A53,'Outbreak dataset'!$A:$F,6)&gt;24*2,1,IF(VLOOKUP($A53,'Outbreak dataset'!$A:$F,6)="",1,0))</f>
        <v>1</v>
      </c>
      <c r="D53" s="3">
        <f>IF(VLOOKUP($A53,'Outbreak dataset'!$A:$F,6)&gt;24*3,1,IF(VLOOKUP($A53,'Outbreak dataset'!$A:$F,6)="",1,0))</f>
        <v>1</v>
      </c>
      <c r="E53" s="3">
        <f>IF(VLOOKUP($A53,'Outbreak dataset'!$A:$F,6)&gt;24*4,1,IF(VLOOKUP($A53,'Outbreak dataset'!$A:$F,6)="",1,0))</f>
        <v>1</v>
      </c>
      <c r="F53" s="3">
        <f>IF(VLOOKUP($A53,'Outbreak dataset'!$A:$F,6)&gt;24*5,1,IF(VLOOKUP($A53,'Outbreak dataset'!$A:$F,6)="",1,0))</f>
        <v>1</v>
      </c>
      <c r="G53" s="3">
        <f>IF(VLOOKUP($A53,'Outbreak dataset'!$A:$L,12)&gt;24*(1-1), IF(VLOOKUP($A53,'Outbreak dataset'!$A:$L,6)&lt;24*(1),1,0),  IF(VLOOKUP($A53,'Outbreak dataset'!$A:$L,6)="",0,0))</f>
        <v>0</v>
      </c>
      <c r="H53" s="3">
        <f>IF(VLOOKUP($A53,'Outbreak dataset'!$A:$L,12)&gt;24*(2-1), IF(VLOOKUP($A53,'Outbreak dataset'!$A:$L,6)&lt;24*(2),1,0),  IF(VLOOKUP($A53,'Outbreak dataset'!$A:$L,6)="",0,0))</f>
        <v>0</v>
      </c>
      <c r="I53" s="3">
        <f>IF(VLOOKUP($A53,'Outbreak dataset'!$A:$L,12)&gt;24*(3-1), IF(VLOOKUP($A53,'Outbreak dataset'!$A:$L,6)&lt;24*(3),1,0),  IF(VLOOKUP($A53,'Outbreak dataset'!$A:$L,6)="",0,0))</f>
        <v>0</v>
      </c>
      <c r="J53" s="3">
        <f>IF(VLOOKUP($A53,'Outbreak dataset'!$A:$L,12)&gt;24*(4-1), IF(VLOOKUP($A53,'Outbreak dataset'!$A:$L,6)&lt;24*(4),1,0),  IF(VLOOKUP($A53,'Outbreak dataset'!$A:$L,6)="",0,0))</f>
        <v>0</v>
      </c>
      <c r="K53" s="3">
        <f>IF(VLOOKUP($A53,'Outbreak dataset'!$A:$L,12)&gt;24*(5-1), IF(VLOOKUP($A53,'Outbreak dataset'!$A:$L,6)&lt;24*(5),1,0),  IF(VLOOKUP($A53,'Outbreak dataset'!$A:$L,6)="",0,0))</f>
        <v>0</v>
      </c>
      <c r="L53" s="51">
        <f>IF(VLOOKUP($A53,'Outbreak dataset'!$A:$L,12)&lt;24*(1-1), IF(VLOOKUP($A53,'Outbreak dataset'!$A:$L,6)="",0,1),0)</f>
        <v>0</v>
      </c>
      <c r="M53" s="51">
        <f>IF(VLOOKUP($A53,'Outbreak dataset'!$A:$L,12)&lt;24*(2-1), IF(VLOOKUP($A53,'Outbreak dataset'!$A:$L,6)="",0,1),0)</f>
        <v>0</v>
      </c>
      <c r="N53" s="51">
        <f>IF(VLOOKUP($A53,'Outbreak dataset'!$A:$L,12)&lt;24*(3-1), IF(VLOOKUP($A53,'Outbreak dataset'!$A:$L,6)="",0,1),0)</f>
        <v>0</v>
      </c>
      <c r="O53" s="51">
        <f>IF(VLOOKUP($A53,'Outbreak dataset'!$A:$L,12)&lt;24*(4-1), IF(VLOOKUP($A53,'Outbreak dataset'!$A:$L,6)="",0,1),0)</f>
        <v>0</v>
      </c>
      <c r="P53" s="51">
        <f>IF(VLOOKUP($A53,'Outbreak dataset'!$A:$L,12)&lt;24*(5-1), IF(VLOOKUP($A53,'Outbreak dataset'!$A:$L,6)="",0,1),0)</f>
        <v>0</v>
      </c>
    </row>
    <row r="54" spans="1:16">
      <c r="A54" s="50">
        <f>IF(ISERROR(MATCH(A53+1,'Outbreak dataset'!A:A,0)),"",A53+1)</f>
        <v>52</v>
      </c>
      <c r="B54" s="3">
        <f>IF(VLOOKUP($A54,'Outbreak dataset'!$A:$F,6)&gt;24*1,1,IF(VLOOKUP($A54,'Outbreak dataset'!$A:$F,6)="",1,0))</f>
        <v>1</v>
      </c>
      <c r="C54" s="3">
        <f>IF(VLOOKUP($A54,'Outbreak dataset'!$A:$F,6)&gt;24*2,1,IF(VLOOKUP($A54,'Outbreak dataset'!$A:$F,6)="",1,0))</f>
        <v>1</v>
      </c>
      <c r="D54" s="3">
        <f>IF(VLOOKUP($A54,'Outbreak dataset'!$A:$F,6)&gt;24*3,1,IF(VLOOKUP($A54,'Outbreak dataset'!$A:$F,6)="",1,0))</f>
        <v>1</v>
      </c>
      <c r="E54" s="3">
        <f>IF(VLOOKUP($A54,'Outbreak dataset'!$A:$F,6)&gt;24*4,1,IF(VLOOKUP($A54,'Outbreak dataset'!$A:$F,6)="",1,0))</f>
        <v>1</v>
      </c>
      <c r="F54" s="3">
        <f>IF(VLOOKUP($A54,'Outbreak dataset'!$A:$F,6)&gt;24*5,1,IF(VLOOKUP($A54,'Outbreak dataset'!$A:$F,6)="",1,0))</f>
        <v>1</v>
      </c>
      <c r="G54" s="3">
        <f>IF(VLOOKUP($A54,'Outbreak dataset'!$A:$L,12)&gt;24*(1-1), IF(VLOOKUP($A54,'Outbreak dataset'!$A:$L,6)&lt;24*(1),1,0),  IF(VLOOKUP($A54,'Outbreak dataset'!$A:$L,6)="",0,0))</f>
        <v>0</v>
      </c>
      <c r="H54" s="3">
        <f>IF(VLOOKUP($A54,'Outbreak dataset'!$A:$L,12)&gt;24*(2-1), IF(VLOOKUP($A54,'Outbreak dataset'!$A:$L,6)&lt;24*(2),1,0),  IF(VLOOKUP($A54,'Outbreak dataset'!$A:$L,6)="",0,0))</f>
        <v>0</v>
      </c>
      <c r="I54" s="3">
        <f>IF(VLOOKUP($A54,'Outbreak dataset'!$A:$L,12)&gt;24*(3-1), IF(VLOOKUP($A54,'Outbreak dataset'!$A:$L,6)&lt;24*(3),1,0),  IF(VLOOKUP($A54,'Outbreak dataset'!$A:$L,6)="",0,0))</f>
        <v>0</v>
      </c>
      <c r="J54" s="3">
        <f>IF(VLOOKUP($A54,'Outbreak dataset'!$A:$L,12)&gt;24*(4-1), IF(VLOOKUP($A54,'Outbreak dataset'!$A:$L,6)&lt;24*(4),1,0),  IF(VLOOKUP($A54,'Outbreak dataset'!$A:$L,6)="",0,0))</f>
        <v>0</v>
      </c>
      <c r="K54" s="3">
        <f>IF(VLOOKUP($A54,'Outbreak dataset'!$A:$L,12)&gt;24*(5-1), IF(VLOOKUP($A54,'Outbreak dataset'!$A:$L,6)&lt;24*(5),1,0),  IF(VLOOKUP($A54,'Outbreak dataset'!$A:$L,6)="",0,0))</f>
        <v>0</v>
      </c>
      <c r="L54" s="51">
        <f>IF(VLOOKUP($A54,'Outbreak dataset'!$A:$L,12)&lt;24*(1-1), IF(VLOOKUP($A54,'Outbreak dataset'!$A:$L,6)="",0,1),0)</f>
        <v>0</v>
      </c>
      <c r="M54" s="51">
        <f>IF(VLOOKUP($A54,'Outbreak dataset'!$A:$L,12)&lt;24*(2-1), IF(VLOOKUP($A54,'Outbreak dataset'!$A:$L,6)="",0,1),0)</f>
        <v>0</v>
      </c>
      <c r="N54" s="51">
        <f>IF(VLOOKUP($A54,'Outbreak dataset'!$A:$L,12)&lt;24*(3-1), IF(VLOOKUP($A54,'Outbreak dataset'!$A:$L,6)="",0,1),0)</f>
        <v>0</v>
      </c>
      <c r="O54" s="51">
        <f>IF(VLOOKUP($A54,'Outbreak dataset'!$A:$L,12)&lt;24*(4-1), IF(VLOOKUP($A54,'Outbreak dataset'!$A:$L,6)="",0,1),0)</f>
        <v>0</v>
      </c>
      <c r="P54" s="51">
        <f>IF(VLOOKUP($A54,'Outbreak dataset'!$A:$L,12)&lt;24*(5-1), IF(VLOOKUP($A54,'Outbreak dataset'!$A:$L,6)="",0,1),0)</f>
        <v>0</v>
      </c>
    </row>
    <row r="55" spans="1:16">
      <c r="A55" s="50">
        <f>IF(ISERROR(MATCH(A54+1,'Outbreak dataset'!A:A,0)),"",A54+1)</f>
        <v>53</v>
      </c>
      <c r="B55" s="3">
        <f>IF(VLOOKUP($A55,'Outbreak dataset'!$A:$F,6)&gt;24*1,1,IF(VLOOKUP($A55,'Outbreak dataset'!$A:$F,6)="",1,0))</f>
        <v>1</v>
      </c>
      <c r="C55" s="3">
        <f>IF(VLOOKUP($A55,'Outbreak dataset'!$A:$F,6)&gt;24*2,1,IF(VLOOKUP($A55,'Outbreak dataset'!$A:$F,6)="",1,0))</f>
        <v>1</v>
      </c>
      <c r="D55" s="3">
        <f>IF(VLOOKUP($A55,'Outbreak dataset'!$A:$F,6)&gt;24*3,1,IF(VLOOKUP($A55,'Outbreak dataset'!$A:$F,6)="",1,0))</f>
        <v>1</v>
      </c>
      <c r="E55" s="3">
        <f>IF(VLOOKUP($A55,'Outbreak dataset'!$A:$F,6)&gt;24*4,1,IF(VLOOKUP($A55,'Outbreak dataset'!$A:$F,6)="",1,0))</f>
        <v>1</v>
      </c>
      <c r="F55" s="3">
        <f>IF(VLOOKUP($A55,'Outbreak dataset'!$A:$F,6)&gt;24*5,1,IF(VLOOKUP($A55,'Outbreak dataset'!$A:$F,6)="",1,0))</f>
        <v>1</v>
      </c>
      <c r="G55" s="3">
        <f>IF(VLOOKUP($A55,'Outbreak dataset'!$A:$L,12)&gt;24*(1-1), IF(VLOOKUP($A55,'Outbreak dataset'!$A:$L,6)&lt;24*(1),1,0),  IF(VLOOKUP($A55,'Outbreak dataset'!$A:$L,6)="",0,0))</f>
        <v>0</v>
      </c>
      <c r="H55" s="3">
        <f>IF(VLOOKUP($A55,'Outbreak dataset'!$A:$L,12)&gt;24*(2-1), IF(VLOOKUP($A55,'Outbreak dataset'!$A:$L,6)&lt;24*(2),1,0),  IF(VLOOKUP($A55,'Outbreak dataset'!$A:$L,6)="",0,0))</f>
        <v>0</v>
      </c>
      <c r="I55" s="3">
        <f>IF(VLOOKUP($A55,'Outbreak dataset'!$A:$L,12)&gt;24*(3-1), IF(VLOOKUP($A55,'Outbreak dataset'!$A:$L,6)&lt;24*(3),1,0),  IF(VLOOKUP($A55,'Outbreak dataset'!$A:$L,6)="",0,0))</f>
        <v>0</v>
      </c>
      <c r="J55" s="3">
        <f>IF(VLOOKUP($A55,'Outbreak dataset'!$A:$L,12)&gt;24*(4-1), IF(VLOOKUP($A55,'Outbreak dataset'!$A:$L,6)&lt;24*(4),1,0),  IF(VLOOKUP($A55,'Outbreak dataset'!$A:$L,6)="",0,0))</f>
        <v>0</v>
      </c>
      <c r="K55" s="3">
        <f>IF(VLOOKUP($A55,'Outbreak dataset'!$A:$L,12)&gt;24*(5-1), IF(VLOOKUP($A55,'Outbreak dataset'!$A:$L,6)&lt;24*(5),1,0),  IF(VLOOKUP($A55,'Outbreak dataset'!$A:$L,6)="",0,0))</f>
        <v>0</v>
      </c>
      <c r="L55" s="51">
        <f>IF(VLOOKUP($A55,'Outbreak dataset'!$A:$L,12)&lt;24*(1-1), IF(VLOOKUP($A55,'Outbreak dataset'!$A:$L,6)="",0,1),0)</f>
        <v>0</v>
      </c>
      <c r="M55" s="51">
        <f>IF(VLOOKUP($A55,'Outbreak dataset'!$A:$L,12)&lt;24*(2-1), IF(VLOOKUP($A55,'Outbreak dataset'!$A:$L,6)="",0,1),0)</f>
        <v>0</v>
      </c>
      <c r="N55" s="51">
        <f>IF(VLOOKUP($A55,'Outbreak dataset'!$A:$L,12)&lt;24*(3-1), IF(VLOOKUP($A55,'Outbreak dataset'!$A:$L,6)="",0,1),0)</f>
        <v>0</v>
      </c>
      <c r="O55" s="51">
        <f>IF(VLOOKUP($A55,'Outbreak dataset'!$A:$L,12)&lt;24*(4-1), IF(VLOOKUP($A55,'Outbreak dataset'!$A:$L,6)="",0,1),0)</f>
        <v>0</v>
      </c>
      <c r="P55" s="51">
        <f>IF(VLOOKUP($A55,'Outbreak dataset'!$A:$L,12)&lt;24*(5-1), IF(VLOOKUP($A55,'Outbreak dataset'!$A:$L,6)="",0,1),0)</f>
        <v>0</v>
      </c>
    </row>
    <row r="56" spans="1:16">
      <c r="A56" s="50">
        <f>IF(ISERROR(MATCH(A55+1,'Outbreak dataset'!A:A,0)),"",A55+1)</f>
        <v>54</v>
      </c>
      <c r="B56" s="3">
        <f>IF(VLOOKUP($A56,'Outbreak dataset'!$A:$F,6)&gt;24*1,1,IF(VLOOKUP($A56,'Outbreak dataset'!$A:$F,6)="",1,0))</f>
        <v>1</v>
      </c>
      <c r="C56" s="3">
        <f>IF(VLOOKUP($A56,'Outbreak dataset'!$A:$F,6)&gt;24*2,1,IF(VLOOKUP($A56,'Outbreak dataset'!$A:$F,6)="",1,0))</f>
        <v>1</v>
      </c>
      <c r="D56" s="3">
        <f>IF(VLOOKUP($A56,'Outbreak dataset'!$A:$F,6)&gt;24*3,1,IF(VLOOKUP($A56,'Outbreak dataset'!$A:$F,6)="",1,0))</f>
        <v>1</v>
      </c>
      <c r="E56" s="3">
        <f>IF(VLOOKUP($A56,'Outbreak dataset'!$A:$F,6)&gt;24*4,1,IF(VLOOKUP($A56,'Outbreak dataset'!$A:$F,6)="",1,0))</f>
        <v>1</v>
      </c>
      <c r="F56" s="3">
        <f>IF(VLOOKUP($A56,'Outbreak dataset'!$A:$F,6)&gt;24*5,1,IF(VLOOKUP($A56,'Outbreak dataset'!$A:$F,6)="",1,0))</f>
        <v>1</v>
      </c>
      <c r="G56" s="3">
        <f>IF(VLOOKUP($A56,'Outbreak dataset'!$A:$L,12)&gt;24*(1-1), IF(VLOOKUP($A56,'Outbreak dataset'!$A:$L,6)&lt;24*(1),1,0),  IF(VLOOKUP($A56,'Outbreak dataset'!$A:$L,6)="",0,0))</f>
        <v>0</v>
      </c>
      <c r="H56" s="3">
        <f>IF(VLOOKUP($A56,'Outbreak dataset'!$A:$L,12)&gt;24*(2-1), IF(VLOOKUP($A56,'Outbreak dataset'!$A:$L,6)&lt;24*(2),1,0),  IF(VLOOKUP($A56,'Outbreak dataset'!$A:$L,6)="",0,0))</f>
        <v>0</v>
      </c>
      <c r="I56" s="3">
        <f>IF(VLOOKUP($A56,'Outbreak dataset'!$A:$L,12)&gt;24*(3-1), IF(VLOOKUP($A56,'Outbreak dataset'!$A:$L,6)&lt;24*(3),1,0),  IF(VLOOKUP($A56,'Outbreak dataset'!$A:$L,6)="",0,0))</f>
        <v>0</v>
      </c>
      <c r="J56" s="3">
        <f>IF(VLOOKUP($A56,'Outbreak dataset'!$A:$L,12)&gt;24*(4-1), IF(VLOOKUP($A56,'Outbreak dataset'!$A:$L,6)&lt;24*(4),1,0),  IF(VLOOKUP($A56,'Outbreak dataset'!$A:$L,6)="",0,0))</f>
        <v>0</v>
      </c>
      <c r="K56" s="3">
        <f>IF(VLOOKUP($A56,'Outbreak dataset'!$A:$L,12)&gt;24*(5-1), IF(VLOOKUP($A56,'Outbreak dataset'!$A:$L,6)&lt;24*(5),1,0),  IF(VLOOKUP($A56,'Outbreak dataset'!$A:$L,6)="",0,0))</f>
        <v>0</v>
      </c>
      <c r="L56" s="51">
        <f>IF(VLOOKUP($A56,'Outbreak dataset'!$A:$L,12)&lt;24*(1-1), IF(VLOOKUP($A56,'Outbreak dataset'!$A:$L,6)="",0,1),0)</f>
        <v>0</v>
      </c>
      <c r="M56" s="51">
        <f>IF(VLOOKUP($A56,'Outbreak dataset'!$A:$L,12)&lt;24*(2-1), IF(VLOOKUP($A56,'Outbreak dataset'!$A:$L,6)="",0,1),0)</f>
        <v>0</v>
      </c>
      <c r="N56" s="51">
        <f>IF(VLOOKUP($A56,'Outbreak dataset'!$A:$L,12)&lt;24*(3-1), IF(VLOOKUP($A56,'Outbreak dataset'!$A:$L,6)="",0,1),0)</f>
        <v>0</v>
      </c>
      <c r="O56" s="51">
        <f>IF(VLOOKUP($A56,'Outbreak dataset'!$A:$L,12)&lt;24*(4-1), IF(VLOOKUP($A56,'Outbreak dataset'!$A:$L,6)="",0,1),0)</f>
        <v>0</v>
      </c>
      <c r="P56" s="51">
        <f>IF(VLOOKUP($A56,'Outbreak dataset'!$A:$L,12)&lt;24*(5-1), IF(VLOOKUP($A56,'Outbreak dataset'!$A:$L,6)="",0,1),0)</f>
        <v>0</v>
      </c>
    </row>
    <row r="57" spans="1:16">
      <c r="A57" s="50">
        <f>IF(ISERROR(MATCH(A56+1,'Outbreak dataset'!A:A,0)),"",A56+1)</f>
        <v>55</v>
      </c>
      <c r="B57" s="3">
        <f>IF(VLOOKUP($A57,'Outbreak dataset'!$A:$F,6)&gt;24*1,1,IF(VLOOKUP($A57,'Outbreak dataset'!$A:$F,6)="",1,0))</f>
        <v>1</v>
      </c>
      <c r="C57" s="3">
        <f>IF(VLOOKUP($A57,'Outbreak dataset'!$A:$F,6)&gt;24*2,1,IF(VLOOKUP($A57,'Outbreak dataset'!$A:$F,6)="",1,0))</f>
        <v>1</v>
      </c>
      <c r="D57" s="3">
        <f>IF(VLOOKUP($A57,'Outbreak dataset'!$A:$F,6)&gt;24*3,1,IF(VLOOKUP($A57,'Outbreak dataset'!$A:$F,6)="",1,0))</f>
        <v>1</v>
      </c>
      <c r="E57" s="3">
        <f>IF(VLOOKUP($A57,'Outbreak dataset'!$A:$F,6)&gt;24*4,1,IF(VLOOKUP($A57,'Outbreak dataset'!$A:$F,6)="",1,0))</f>
        <v>1</v>
      </c>
      <c r="F57" s="3">
        <f>IF(VLOOKUP($A57,'Outbreak dataset'!$A:$F,6)&gt;24*5,1,IF(VLOOKUP($A57,'Outbreak dataset'!$A:$F,6)="",1,0))</f>
        <v>1</v>
      </c>
      <c r="G57" s="3">
        <f>IF(VLOOKUP($A57,'Outbreak dataset'!$A:$L,12)&gt;24*(1-1), IF(VLOOKUP($A57,'Outbreak dataset'!$A:$L,6)&lt;24*(1),1,0),  IF(VLOOKUP($A57,'Outbreak dataset'!$A:$L,6)="",0,0))</f>
        <v>0</v>
      </c>
      <c r="H57" s="3">
        <f>IF(VLOOKUP($A57,'Outbreak dataset'!$A:$L,12)&gt;24*(2-1), IF(VLOOKUP($A57,'Outbreak dataset'!$A:$L,6)&lt;24*(2),1,0),  IF(VLOOKUP($A57,'Outbreak dataset'!$A:$L,6)="",0,0))</f>
        <v>0</v>
      </c>
      <c r="I57" s="3">
        <f>IF(VLOOKUP($A57,'Outbreak dataset'!$A:$L,12)&gt;24*(3-1), IF(VLOOKUP($A57,'Outbreak dataset'!$A:$L,6)&lt;24*(3),1,0),  IF(VLOOKUP($A57,'Outbreak dataset'!$A:$L,6)="",0,0))</f>
        <v>0</v>
      </c>
      <c r="J57" s="3">
        <f>IF(VLOOKUP($A57,'Outbreak dataset'!$A:$L,12)&gt;24*(4-1), IF(VLOOKUP($A57,'Outbreak dataset'!$A:$L,6)&lt;24*(4),1,0),  IF(VLOOKUP($A57,'Outbreak dataset'!$A:$L,6)="",0,0))</f>
        <v>0</v>
      </c>
      <c r="K57" s="3">
        <f>IF(VLOOKUP($A57,'Outbreak dataset'!$A:$L,12)&gt;24*(5-1), IF(VLOOKUP($A57,'Outbreak dataset'!$A:$L,6)&lt;24*(5),1,0),  IF(VLOOKUP($A57,'Outbreak dataset'!$A:$L,6)="",0,0))</f>
        <v>0</v>
      </c>
      <c r="L57" s="51">
        <f>IF(VLOOKUP($A57,'Outbreak dataset'!$A:$L,12)&lt;24*(1-1), IF(VLOOKUP($A57,'Outbreak dataset'!$A:$L,6)="",0,1),0)</f>
        <v>0</v>
      </c>
      <c r="M57" s="51">
        <f>IF(VLOOKUP($A57,'Outbreak dataset'!$A:$L,12)&lt;24*(2-1), IF(VLOOKUP($A57,'Outbreak dataset'!$A:$L,6)="",0,1),0)</f>
        <v>0</v>
      </c>
      <c r="N57" s="51">
        <f>IF(VLOOKUP($A57,'Outbreak dataset'!$A:$L,12)&lt;24*(3-1), IF(VLOOKUP($A57,'Outbreak dataset'!$A:$L,6)="",0,1),0)</f>
        <v>0</v>
      </c>
      <c r="O57" s="51">
        <f>IF(VLOOKUP($A57,'Outbreak dataset'!$A:$L,12)&lt;24*(4-1), IF(VLOOKUP($A57,'Outbreak dataset'!$A:$L,6)="",0,1),0)</f>
        <v>0</v>
      </c>
      <c r="P57" s="51">
        <f>IF(VLOOKUP($A57,'Outbreak dataset'!$A:$L,12)&lt;24*(5-1), IF(VLOOKUP($A57,'Outbreak dataset'!$A:$L,6)="",0,1),0)</f>
        <v>0</v>
      </c>
    </row>
    <row r="58" spans="1:16">
      <c r="A58" s="50">
        <f>IF(ISERROR(MATCH(A57+1,'Outbreak dataset'!A:A,0)),"",A57+1)</f>
        <v>56</v>
      </c>
      <c r="B58" s="3">
        <f>IF(VLOOKUP($A58,'Outbreak dataset'!$A:$F,6)&gt;24*1,1,IF(VLOOKUP($A58,'Outbreak dataset'!$A:$F,6)="",1,0))</f>
        <v>1</v>
      </c>
      <c r="C58" s="3">
        <f>IF(VLOOKUP($A58,'Outbreak dataset'!$A:$F,6)&gt;24*2,1,IF(VLOOKUP($A58,'Outbreak dataset'!$A:$F,6)="",1,0))</f>
        <v>1</v>
      </c>
      <c r="D58" s="3">
        <f>IF(VLOOKUP($A58,'Outbreak dataset'!$A:$F,6)&gt;24*3,1,IF(VLOOKUP($A58,'Outbreak dataset'!$A:$F,6)="",1,0))</f>
        <v>1</v>
      </c>
      <c r="E58" s="3">
        <f>IF(VLOOKUP($A58,'Outbreak dataset'!$A:$F,6)&gt;24*4,1,IF(VLOOKUP($A58,'Outbreak dataset'!$A:$F,6)="",1,0))</f>
        <v>1</v>
      </c>
      <c r="F58" s="3">
        <f>IF(VLOOKUP($A58,'Outbreak dataset'!$A:$F,6)&gt;24*5,1,IF(VLOOKUP($A58,'Outbreak dataset'!$A:$F,6)="",1,0))</f>
        <v>1</v>
      </c>
      <c r="G58" s="3">
        <f>IF(VLOOKUP($A58,'Outbreak dataset'!$A:$L,12)&gt;24*(1-1), IF(VLOOKUP($A58,'Outbreak dataset'!$A:$L,6)&lt;24*(1),1,0),  IF(VLOOKUP($A58,'Outbreak dataset'!$A:$L,6)="",0,0))</f>
        <v>0</v>
      </c>
      <c r="H58" s="3">
        <f>IF(VLOOKUP($A58,'Outbreak dataset'!$A:$L,12)&gt;24*(2-1), IF(VLOOKUP($A58,'Outbreak dataset'!$A:$L,6)&lt;24*(2),1,0),  IF(VLOOKUP($A58,'Outbreak dataset'!$A:$L,6)="",0,0))</f>
        <v>0</v>
      </c>
      <c r="I58" s="3">
        <f>IF(VLOOKUP($A58,'Outbreak dataset'!$A:$L,12)&gt;24*(3-1), IF(VLOOKUP($A58,'Outbreak dataset'!$A:$L,6)&lt;24*(3),1,0),  IF(VLOOKUP($A58,'Outbreak dataset'!$A:$L,6)="",0,0))</f>
        <v>0</v>
      </c>
      <c r="J58" s="3">
        <f>IF(VLOOKUP($A58,'Outbreak dataset'!$A:$L,12)&gt;24*(4-1), IF(VLOOKUP($A58,'Outbreak dataset'!$A:$L,6)&lt;24*(4),1,0),  IF(VLOOKUP($A58,'Outbreak dataset'!$A:$L,6)="",0,0))</f>
        <v>0</v>
      </c>
      <c r="K58" s="3">
        <f>IF(VLOOKUP($A58,'Outbreak dataset'!$A:$L,12)&gt;24*(5-1), IF(VLOOKUP($A58,'Outbreak dataset'!$A:$L,6)&lt;24*(5),1,0),  IF(VLOOKUP($A58,'Outbreak dataset'!$A:$L,6)="",0,0))</f>
        <v>0</v>
      </c>
      <c r="L58" s="51">
        <f>IF(VLOOKUP($A58,'Outbreak dataset'!$A:$L,12)&lt;24*(1-1), IF(VLOOKUP($A58,'Outbreak dataset'!$A:$L,6)="",0,1),0)</f>
        <v>0</v>
      </c>
      <c r="M58" s="51">
        <f>IF(VLOOKUP($A58,'Outbreak dataset'!$A:$L,12)&lt;24*(2-1), IF(VLOOKUP($A58,'Outbreak dataset'!$A:$L,6)="",0,1),0)</f>
        <v>0</v>
      </c>
      <c r="N58" s="51">
        <f>IF(VLOOKUP($A58,'Outbreak dataset'!$A:$L,12)&lt;24*(3-1), IF(VLOOKUP($A58,'Outbreak dataset'!$A:$L,6)="",0,1),0)</f>
        <v>0</v>
      </c>
      <c r="O58" s="51">
        <f>IF(VLOOKUP($A58,'Outbreak dataset'!$A:$L,12)&lt;24*(4-1), IF(VLOOKUP($A58,'Outbreak dataset'!$A:$L,6)="",0,1),0)</f>
        <v>0</v>
      </c>
      <c r="P58" s="51">
        <f>IF(VLOOKUP($A58,'Outbreak dataset'!$A:$L,12)&lt;24*(5-1), IF(VLOOKUP($A58,'Outbreak dataset'!$A:$L,6)="",0,1),0)</f>
        <v>0</v>
      </c>
    </row>
    <row r="59" spans="1:16">
      <c r="A59" s="50">
        <f>IF(ISERROR(MATCH(A58+1,'Outbreak dataset'!A:A,0)),"",A58+1)</f>
        <v>57</v>
      </c>
      <c r="B59" s="3">
        <f>IF(VLOOKUP($A59,'Outbreak dataset'!$A:$F,6)&gt;24*1,1,IF(VLOOKUP($A59,'Outbreak dataset'!$A:$F,6)="",1,0))</f>
        <v>1</v>
      </c>
      <c r="C59" s="3">
        <f>IF(VLOOKUP($A59,'Outbreak dataset'!$A:$F,6)&gt;24*2,1,IF(VLOOKUP($A59,'Outbreak dataset'!$A:$F,6)="",1,0))</f>
        <v>1</v>
      </c>
      <c r="D59" s="3">
        <f>IF(VLOOKUP($A59,'Outbreak dataset'!$A:$F,6)&gt;24*3,1,IF(VLOOKUP($A59,'Outbreak dataset'!$A:$F,6)="",1,0))</f>
        <v>1</v>
      </c>
      <c r="E59" s="3">
        <f>IF(VLOOKUP($A59,'Outbreak dataset'!$A:$F,6)&gt;24*4,1,IF(VLOOKUP($A59,'Outbreak dataset'!$A:$F,6)="",1,0))</f>
        <v>1</v>
      </c>
      <c r="F59" s="3">
        <f>IF(VLOOKUP($A59,'Outbreak dataset'!$A:$F,6)&gt;24*5,1,IF(VLOOKUP($A59,'Outbreak dataset'!$A:$F,6)="",1,0))</f>
        <v>1</v>
      </c>
      <c r="G59" s="3">
        <f>IF(VLOOKUP($A59,'Outbreak dataset'!$A:$L,12)&gt;24*(1-1), IF(VLOOKUP($A59,'Outbreak dataset'!$A:$L,6)&lt;24*(1),1,0),  IF(VLOOKUP($A59,'Outbreak dataset'!$A:$L,6)="",0,0))</f>
        <v>0</v>
      </c>
      <c r="H59" s="3">
        <f>IF(VLOOKUP($A59,'Outbreak dataset'!$A:$L,12)&gt;24*(2-1), IF(VLOOKUP($A59,'Outbreak dataset'!$A:$L,6)&lt;24*(2),1,0),  IF(VLOOKUP($A59,'Outbreak dataset'!$A:$L,6)="",0,0))</f>
        <v>0</v>
      </c>
      <c r="I59" s="3">
        <f>IF(VLOOKUP($A59,'Outbreak dataset'!$A:$L,12)&gt;24*(3-1), IF(VLOOKUP($A59,'Outbreak dataset'!$A:$L,6)&lt;24*(3),1,0),  IF(VLOOKUP($A59,'Outbreak dataset'!$A:$L,6)="",0,0))</f>
        <v>0</v>
      </c>
      <c r="J59" s="3">
        <f>IF(VLOOKUP($A59,'Outbreak dataset'!$A:$L,12)&gt;24*(4-1), IF(VLOOKUP($A59,'Outbreak dataset'!$A:$L,6)&lt;24*(4),1,0),  IF(VLOOKUP($A59,'Outbreak dataset'!$A:$L,6)="",0,0))</f>
        <v>0</v>
      </c>
      <c r="K59" s="3">
        <f>IF(VLOOKUP($A59,'Outbreak dataset'!$A:$L,12)&gt;24*(5-1), IF(VLOOKUP($A59,'Outbreak dataset'!$A:$L,6)&lt;24*(5),1,0),  IF(VLOOKUP($A59,'Outbreak dataset'!$A:$L,6)="",0,0))</f>
        <v>0</v>
      </c>
      <c r="L59" s="51">
        <f>IF(VLOOKUP($A59,'Outbreak dataset'!$A:$L,12)&lt;24*(1-1), IF(VLOOKUP($A59,'Outbreak dataset'!$A:$L,6)="",0,1),0)</f>
        <v>0</v>
      </c>
      <c r="M59" s="51">
        <f>IF(VLOOKUP($A59,'Outbreak dataset'!$A:$L,12)&lt;24*(2-1), IF(VLOOKUP($A59,'Outbreak dataset'!$A:$L,6)="",0,1),0)</f>
        <v>0</v>
      </c>
      <c r="N59" s="51">
        <f>IF(VLOOKUP($A59,'Outbreak dataset'!$A:$L,12)&lt;24*(3-1), IF(VLOOKUP($A59,'Outbreak dataset'!$A:$L,6)="",0,1),0)</f>
        <v>0</v>
      </c>
      <c r="O59" s="51">
        <f>IF(VLOOKUP($A59,'Outbreak dataset'!$A:$L,12)&lt;24*(4-1), IF(VLOOKUP($A59,'Outbreak dataset'!$A:$L,6)="",0,1),0)</f>
        <v>0</v>
      </c>
      <c r="P59" s="51">
        <f>IF(VLOOKUP($A59,'Outbreak dataset'!$A:$L,12)&lt;24*(5-1), IF(VLOOKUP($A59,'Outbreak dataset'!$A:$L,6)="",0,1),0)</f>
        <v>0</v>
      </c>
    </row>
    <row r="60" spans="1:16">
      <c r="A60" s="50">
        <f>IF(ISERROR(MATCH(A59+1,'Outbreak dataset'!A:A,0)),"",A59+1)</f>
        <v>58</v>
      </c>
      <c r="B60" s="3">
        <f>IF(VLOOKUP($A60,'Outbreak dataset'!$A:$F,6)&gt;24*1,1,IF(VLOOKUP($A60,'Outbreak dataset'!$A:$F,6)="",1,0))</f>
        <v>1</v>
      </c>
      <c r="C60" s="3">
        <f>IF(VLOOKUP($A60,'Outbreak dataset'!$A:$F,6)&gt;24*2,1,IF(VLOOKUP($A60,'Outbreak dataset'!$A:$F,6)="",1,0))</f>
        <v>1</v>
      </c>
      <c r="D60" s="3">
        <f>IF(VLOOKUP($A60,'Outbreak dataset'!$A:$F,6)&gt;24*3,1,IF(VLOOKUP($A60,'Outbreak dataset'!$A:$F,6)="",1,0))</f>
        <v>1</v>
      </c>
      <c r="E60" s="3">
        <f>IF(VLOOKUP($A60,'Outbreak dataset'!$A:$F,6)&gt;24*4,1,IF(VLOOKUP($A60,'Outbreak dataset'!$A:$F,6)="",1,0))</f>
        <v>1</v>
      </c>
      <c r="F60" s="3">
        <f>IF(VLOOKUP($A60,'Outbreak dataset'!$A:$F,6)&gt;24*5,1,IF(VLOOKUP($A60,'Outbreak dataset'!$A:$F,6)="",1,0))</f>
        <v>1</v>
      </c>
      <c r="G60" s="3">
        <f>IF(VLOOKUP($A60,'Outbreak dataset'!$A:$L,12)&gt;24*(1-1), IF(VLOOKUP($A60,'Outbreak dataset'!$A:$L,6)&lt;24*(1),1,0),  IF(VLOOKUP($A60,'Outbreak dataset'!$A:$L,6)="",0,0))</f>
        <v>0</v>
      </c>
      <c r="H60" s="3">
        <f>IF(VLOOKUP($A60,'Outbreak dataset'!$A:$L,12)&gt;24*(2-1), IF(VLOOKUP($A60,'Outbreak dataset'!$A:$L,6)&lt;24*(2),1,0),  IF(VLOOKUP($A60,'Outbreak dataset'!$A:$L,6)="",0,0))</f>
        <v>0</v>
      </c>
      <c r="I60" s="3">
        <f>IF(VLOOKUP($A60,'Outbreak dataset'!$A:$L,12)&gt;24*(3-1), IF(VLOOKUP($A60,'Outbreak dataset'!$A:$L,6)&lt;24*(3),1,0),  IF(VLOOKUP($A60,'Outbreak dataset'!$A:$L,6)="",0,0))</f>
        <v>0</v>
      </c>
      <c r="J60" s="3">
        <f>IF(VLOOKUP($A60,'Outbreak dataset'!$A:$L,12)&gt;24*(4-1), IF(VLOOKUP($A60,'Outbreak dataset'!$A:$L,6)&lt;24*(4),1,0),  IF(VLOOKUP($A60,'Outbreak dataset'!$A:$L,6)="",0,0))</f>
        <v>0</v>
      </c>
      <c r="K60" s="3">
        <f>IF(VLOOKUP($A60,'Outbreak dataset'!$A:$L,12)&gt;24*(5-1), IF(VLOOKUP($A60,'Outbreak dataset'!$A:$L,6)&lt;24*(5),1,0),  IF(VLOOKUP($A60,'Outbreak dataset'!$A:$L,6)="",0,0))</f>
        <v>0</v>
      </c>
      <c r="L60" s="51">
        <f>IF(VLOOKUP($A60,'Outbreak dataset'!$A:$L,12)&lt;24*(1-1), IF(VLOOKUP($A60,'Outbreak dataset'!$A:$L,6)="",0,1),0)</f>
        <v>0</v>
      </c>
      <c r="M60" s="51">
        <f>IF(VLOOKUP($A60,'Outbreak dataset'!$A:$L,12)&lt;24*(2-1), IF(VLOOKUP($A60,'Outbreak dataset'!$A:$L,6)="",0,1),0)</f>
        <v>0</v>
      </c>
      <c r="N60" s="51">
        <f>IF(VLOOKUP($A60,'Outbreak dataset'!$A:$L,12)&lt;24*(3-1), IF(VLOOKUP($A60,'Outbreak dataset'!$A:$L,6)="",0,1),0)</f>
        <v>0</v>
      </c>
      <c r="O60" s="51">
        <f>IF(VLOOKUP($A60,'Outbreak dataset'!$A:$L,12)&lt;24*(4-1), IF(VLOOKUP($A60,'Outbreak dataset'!$A:$L,6)="",0,1),0)</f>
        <v>0</v>
      </c>
      <c r="P60" s="51">
        <f>IF(VLOOKUP($A60,'Outbreak dataset'!$A:$L,12)&lt;24*(5-1), IF(VLOOKUP($A60,'Outbreak dataset'!$A:$L,6)="",0,1),0)</f>
        <v>0</v>
      </c>
    </row>
    <row r="61" spans="1:16">
      <c r="A61" s="50">
        <f>IF(ISERROR(MATCH(A60+1,'Outbreak dataset'!A:A,0)),"",A60+1)</f>
        <v>59</v>
      </c>
      <c r="B61" s="3">
        <f>IF(VLOOKUP($A61,'Outbreak dataset'!$A:$F,6)&gt;24*1,1,IF(VLOOKUP($A61,'Outbreak dataset'!$A:$F,6)="",1,0))</f>
        <v>1</v>
      </c>
      <c r="C61" s="3">
        <f>IF(VLOOKUP($A61,'Outbreak dataset'!$A:$F,6)&gt;24*2,1,IF(VLOOKUP($A61,'Outbreak dataset'!$A:$F,6)="",1,0))</f>
        <v>1</v>
      </c>
      <c r="D61" s="3">
        <f>IF(VLOOKUP($A61,'Outbreak dataset'!$A:$F,6)&gt;24*3,1,IF(VLOOKUP($A61,'Outbreak dataset'!$A:$F,6)="",1,0))</f>
        <v>1</v>
      </c>
      <c r="E61" s="3">
        <f>IF(VLOOKUP($A61,'Outbreak dataset'!$A:$F,6)&gt;24*4,1,IF(VLOOKUP($A61,'Outbreak dataset'!$A:$F,6)="",1,0))</f>
        <v>1</v>
      </c>
      <c r="F61" s="3">
        <f>IF(VLOOKUP($A61,'Outbreak dataset'!$A:$F,6)&gt;24*5,1,IF(VLOOKUP($A61,'Outbreak dataset'!$A:$F,6)="",1,0))</f>
        <v>1</v>
      </c>
      <c r="G61" s="3">
        <f>IF(VLOOKUP($A61,'Outbreak dataset'!$A:$L,12)&gt;24*(1-1), IF(VLOOKUP($A61,'Outbreak dataset'!$A:$L,6)&lt;24*(1),1,0),  IF(VLOOKUP($A61,'Outbreak dataset'!$A:$L,6)="",0,0))</f>
        <v>0</v>
      </c>
      <c r="H61" s="3">
        <f>IF(VLOOKUP($A61,'Outbreak dataset'!$A:$L,12)&gt;24*(2-1), IF(VLOOKUP($A61,'Outbreak dataset'!$A:$L,6)&lt;24*(2),1,0),  IF(VLOOKUP($A61,'Outbreak dataset'!$A:$L,6)="",0,0))</f>
        <v>0</v>
      </c>
      <c r="I61" s="3">
        <f>IF(VLOOKUP($A61,'Outbreak dataset'!$A:$L,12)&gt;24*(3-1), IF(VLOOKUP($A61,'Outbreak dataset'!$A:$L,6)&lt;24*(3),1,0),  IF(VLOOKUP($A61,'Outbreak dataset'!$A:$L,6)="",0,0))</f>
        <v>0</v>
      </c>
      <c r="J61" s="3">
        <f>IF(VLOOKUP($A61,'Outbreak dataset'!$A:$L,12)&gt;24*(4-1), IF(VLOOKUP($A61,'Outbreak dataset'!$A:$L,6)&lt;24*(4),1,0),  IF(VLOOKUP($A61,'Outbreak dataset'!$A:$L,6)="",0,0))</f>
        <v>0</v>
      </c>
      <c r="K61" s="3">
        <f>IF(VLOOKUP($A61,'Outbreak dataset'!$A:$L,12)&gt;24*(5-1), IF(VLOOKUP($A61,'Outbreak dataset'!$A:$L,6)&lt;24*(5),1,0),  IF(VLOOKUP($A61,'Outbreak dataset'!$A:$L,6)="",0,0))</f>
        <v>0</v>
      </c>
      <c r="L61" s="51">
        <f>IF(VLOOKUP($A61,'Outbreak dataset'!$A:$L,12)&lt;24*(1-1), IF(VLOOKUP($A61,'Outbreak dataset'!$A:$L,6)="",0,1),0)</f>
        <v>0</v>
      </c>
      <c r="M61" s="51">
        <f>IF(VLOOKUP($A61,'Outbreak dataset'!$A:$L,12)&lt;24*(2-1), IF(VLOOKUP($A61,'Outbreak dataset'!$A:$L,6)="",0,1),0)</f>
        <v>0</v>
      </c>
      <c r="N61" s="51">
        <f>IF(VLOOKUP($A61,'Outbreak dataset'!$A:$L,12)&lt;24*(3-1), IF(VLOOKUP($A61,'Outbreak dataset'!$A:$L,6)="",0,1),0)</f>
        <v>0</v>
      </c>
      <c r="O61" s="51">
        <f>IF(VLOOKUP($A61,'Outbreak dataset'!$A:$L,12)&lt;24*(4-1), IF(VLOOKUP($A61,'Outbreak dataset'!$A:$L,6)="",0,1),0)</f>
        <v>0</v>
      </c>
      <c r="P61" s="51">
        <f>IF(VLOOKUP($A61,'Outbreak dataset'!$A:$L,12)&lt;24*(5-1), IF(VLOOKUP($A61,'Outbreak dataset'!$A:$L,6)="",0,1),0)</f>
        <v>0</v>
      </c>
    </row>
    <row r="62" spans="1:16">
      <c r="A62" s="50">
        <f>IF(ISERROR(MATCH(A61+1,'Outbreak dataset'!A:A,0)),"",A61+1)</f>
        <v>60</v>
      </c>
      <c r="B62" s="3">
        <f>IF(VLOOKUP($A62,'Outbreak dataset'!$A:$F,6)&gt;24*1,1,IF(VLOOKUP($A62,'Outbreak dataset'!$A:$F,6)="",1,0))</f>
        <v>1</v>
      </c>
      <c r="C62" s="3">
        <f>IF(VLOOKUP($A62,'Outbreak dataset'!$A:$F,6)&gt;24*2,1,IF(VLOOKUP($A62,'Outbreak dataset'!$A:$F,6)="",1,0))</f>
        <v>1</v>
      </c>
      <c r="D62" s="3">
        <f>IF(VLOOKUP($A62,'Outbreak dataset'!$A:$F,6)&gt;24*3,1,IF(VLOOKUP($A62,'Outbreak dataset'!$A:$F,6)="",1,0))</f>
        <v>1</v>
      </c>
      <c r="E62" s="3">
        <f>IF(VLOOKUP($A62,'Outbreak dataset'!$A:$F,6)&gt;24*4,1,IF(VLOOKUP($A62,'Outbreak dataset'!$A:$F,6)="",1,0))</f>
        <v>1</v>
      </c>
      <c r="F62" s="3">
        <f>IF(VLOOKUP($A62,'Outbreak dataset'!$A:$F,6)&gt;24*5,1,IF(VLOOKUP($A62,'Outbreak dataset'!$A:$F,6)="",1,0))</f>
        <v>1</v>
      </c>
      <c r="G62" s="3">
        <f>IF(VLOOKUP($A62,'Outbreak dataset'!$A:$L,12)&gt;24*(1-1), IF(VLOOKUP($A62,'Outbreak dataset'!$A:$L,6)&lt;24*(1),1,0),  IF(VLOOKUP($A62,'Outbreak dataset'!$A:$L,6)="",0,0))</f>
        <v>0</v>
      </c>
      <c r="H62" s="3">
        <f>IF(VLOOKUP($A62,'Outbreak dataset'!$A:$L,12)&gt;24*(2-1), IF(VLOOKUP($A62,'Outbreak dataset'!$A:$L,6)&lt;24*(2),1,0),  IF(VLOOKUP($A62,'Outbreak dataset'!$A:$L,6)="",0,0))</f>
        <v>0</v>
      </c>
      <c r="I62" s="3">
        <f>IF(VLOOKUP($A62,'Outbreak dataset'!$A:$L,12)&gt;24*(3-1), IF(VLOOKUP($A62,'Outbreak dataset'!$A:$L,6)&lt;24*(3),1,0),  IF(VLOOKUP($A62,'Outbreak dataset'!$A:$L,6)="",0,0))</f>
        <v>0</v>
      </c>
      <c r="J62" s="3">
        <f>IF(VLOOKUP($A62,'Outbreak dataset'!$A:$L,12)&gt;24*(4-1), IF(VLOOKUP($A62,'Outbreak dataset'!$A:$L,6)&lt;24*(4),1,0),  IF(VLOOKUP($A62,'Outbreak dataset'!$A:$L,6)="",0,0))</f>
        <v>0</v>
      </c>
      <c r="K62" s="3">
        <f>IF(VLOOKUP($A62,'Outbreak dataset'!$A:$L,12)&gt;24*(5-1), IF(VLOOKUP($A62,'Outbreak dataset'!$A:$L,6)&lt;24*(5),1,0),  IF(VLOOKUP($A62,'Outbreak dataset'!$A:$L,6)="",0,0))</f>
        <v>0</v>
      </c>
      <c r="L62" s="51">
        <f>IF(VLOOKUP($A62,'Outbreak dataset'!$A:$L,12)&lt;24*(1-1), IF(VLOOKUP($A62,'Outbreak dataset'!$A:$L,6)="",0,1),0)</f>
        <v>0</v>
      </c>
      <c r="M62" s="51">
        <f>IF(VLOOKUP($A62,'Outbreak dataset'!$A:$L,12)&lt;24*(2-1), IF(VLOOKUP($A62,'Outbreak dataset'!$A:$L,6)="",0,1),0)</f>
        <v>0</v>
      </c>
      <c r="N62" s="51">
        <f>IF(VLOOKUP($A62,'Outbreak dataset'!$A:$L,12)&lt;24*(3-1), IF(VLOOKUP($A62,'Outbreak dataset'!$A:$L,6)="",0,1),0)</f>
        <v>0</v>
      </c>
      <c r="O62" s="51">
        <f>IF(VLOOKUP($A62,'Outbreak dataset'!$A:$L,12)&lt;24*(4-1), IF(VLOOKUP($A62,'Outbreak dataset'!$A:$L,6)="",0,1),0)</f>
        <v>0</v>
      </c>
      <c r="P62" s="51">
        <f>IF(VLOOKUP($A62,'Outbreak dataset'!$A:$L,12)&lt;24*(5-1), IF(VLOOKUP($A62,'Outbreak dataset'!$A:$L,6)="",0,1),0)</f>
        <v>0</v>
      </c>
    </row>
    <row r="63" spans="1:16">
      <c r="A63" s="50">
        <f>IF(ISERROR(MATCH(A62+1,'Outbreak dataset'!A:A,0)),"",A62+1)</f>
        <v>61</v>
      </c>
      <c r="B63" s="3">
        <f>IF(VLOOKUP($A63,'Outbreak dataset'!$A:$F,6)&gt;24*1,1,IF(VLOOKUP($A63,'Outbreak dataset'!$A:$F,6)="",1,0))</f>
        <v>1</v>
      </c>
      <c r="C63" s="3">
        <f>IF(VLOOKUP($A63,'Outbreak dataset'!$A:$F,6)&gt;24*2,1,IF(VLOOKUP($A63,'Outbreak dataset'!$A:$F,6)="",1,0))</f>
        <v>1</v>
      </c>
      <c r="D63" s="3">
        <f>IF(VLOOKUP($A63,'Outbreak dataset'!$A:$F,6)&gt;24*3,1,IF(VLOOKUP($A63,'Outbreak dataset'!$A:$F,6)="",1,0))</f>
        <v>1</v>
      </c>
      <c r="E63" s="3">
        <f>IF(VLOOKUP($A63,'Outbreak dataset'!$A:$F,6)&gt;24*4,1,IF(VLOOKUP($A63,'Outbreak dataset'!$A:$F,6)="",1,0))</f>
        <v>1</v>
      </c>
      <c r="F63" s="3">
        <f>IF(VLOOKUP($A63,'Outbreak dataset'!$A:$F,6)&gt;24*5,1,IF(VLOOKUP($A63,'Outbreak dataset'!$A:$F,6)="",1,0))</f>
        <v>1</v>
      </c>
      <c r="G63" s="3">
        <f>IF(VLOOKUP($A63,'Outbreak dataset'!$A:$L,12)&gt;24*(1-1), IF(VLOOKUP($A63,'Outbreak dataset'!$A:$L,6)&lt;24*(1),1,0),  IF(VLOOKUP($A63,'Outbreak dataset'!$A:$L,6)="",0,0))</f>
        <v>0</v>
      </c>
      <c r="H63" s="3">
        <f>IF(VLOOKUP($A63,'Outbreak dataset'!$A:$L,12)&gt;24*(2-1), IF(VLOOKUP($A63,'Outbreak dataset'!$A:$L,6)&lt;24*(2),1,0),  IF(VLOOKUP($A63,'Outbreak dataset'!$A:$L,6)="",0,0))</f>
        <v>0</v>
      </c>
      <c r="I63" s="3">
        <f>IF(VLOOKUP($A63,'Outbreak dataset'!$A:$L,12)&gt;24*(3-1), IF(VLOOKUP($A63,'Outbreak dataset'!$A:$L,6)&lt;24*(3),1,0),  IF(VLOOKUP($A63,'Outbreak dataset'!$A:$L,6)="",0,0))</f>
        <v>0</v>
      </c>
      <c r="J63" s="3">
        <f>IF(VLOOKUP($A63,'Outbreak dataset'!$A:$L,12)&gt;24*(4-1), IF(VLOOKUP($A63,'Outbreak dataset'!$A:$L,6)&lt;24*(4),1,0),  IF(VLOOKUP($A63,'Outbreak dataset'!$A:$L,6)="",0,0))</f>
        <v>0</v>
      </c>
      <c r="K63" s="3">
        <f>IF(VLOOKUP($A63,'Outbreak dataset'!$A:$L,12)&gt;24*(5-1), IF(VLOOKUP($A63,'Outbreak dataset'!$A:$L,6)&lt;24*(5),1,0),  IF(VLOOKUP($A63,'Outbreak dataset'!$A:$L,6)="",0,0))</f>
        <v>0</v>
      </c>
      <c r="L63" s="51">
        <f>IF(VLOOKUP($A63,'Outbreak dataset'!$A:$L,12)&lt;24*(1-1), IF(VLOOKUP($A63,'Outbreak dataset'!$A:$L,6)="",0,1),0)</f>
        <v>0</v>
      </c>
      <c r="M63" s="51">
        <f>IF(VLOOKUP($A63,'Outbreak dataset'!$A:$L,12)&lt;24*(2-1), IF(VLOOKUP($A63,'Outbreak dataset'!$A:$L,6)="",0,1),0)</f>
        <v>0</v>
      </c>
      <c r="N63" s="51">
        <f>IF(VLOOKUP($A63,'Outbreak dataset'!$A:$L,12)&lt;24*(3-1), IF(VLOOKUP($A63,'Outbreak dataset'!$A:$L,6)="",0,1),0)</f>
        <v>0</v>
      </c>
      <c r="O63" s="51">
        <f>IF(VLOOKUP($A63,'Outbreak dataset'!$A:$L,12)&lt;24*(4-1), IF(VLOOKUP($A63,'Outbreak dataset'!$A:$L,6)="",0,1),0)</f>
        <v>0</v>
      </c>
      <c r="P63" s="51">
        <f>IF(VLOOKUP($A63,'Outbreak dataset'!$A:$L,12)&lt;24*(5-1), IF(VLOOKUP($A63,'Outbreak dataset'!$A:$L,6)="",0,1),0)</f>
        <v>0</v>
      </c>
    </row>
    <row r="64" spans="1:16">
      <c r="A64" s="50">
        <f>IF(ISERROR(MATCH(A63+1,'Outbreak dataset'!A:A,0)),"",A63+1)</f>
        <v>62</v>
      </c>
      <c r="B64" s="3">
        <f>IF(VLOOKUP($A64,'Outbreak dataset'!$A:$F,6)&gt;24*1,1,IF(VLOOKUP($A64,'Outbreak dataset'!$A:$F,6)="",1,0))</f>
        <v>1</v>
      </c>
      <c r="C64" s="3">
        <f>IF(VLOOKUP($A64,'Outbreak dataset'!$A:$F,6)&gt;24*2,1,IF(VLOOKUP($A64,'Outbreak dataset'!$A:$F,6)="",1,0))</f>
        <v>1</v>
      </c>
      <c r="D64" s="3">
        <f>IF(VLOOKUP($A64,'Outbreak dataset'!$A:$F,6)&gt;24*3,1,IF(VLOOKUP($A64,'Outbreak dataset'!$A:$F,6)="",1,0))</f>
        <v>1</v>
      </c>
      <c r="E64" s="3">
        <f>IF(VLOOKUP($A64,'Outbreak dataset'!$A:$F,6)&gt;24*4,1,IF(VLOOKUP($A64,'Outbreak dataset'!$A:$F,6)="",1,0))</f>
        <v>1</v>
      </c>
      <c r="F64" s="3">
        <f>IF(VLOOKUP($A64,'Outbreak dataset'!$A:$F,6)&gt;24*5,1,IF(VLOOKUP($A64,'Outbreak dataset'!$A:$F,6)="",1,0))</f>
        <v>1</v>
      </c>
      <c r="G64" s="3">
        <f>IF(VLOOKUP($A64,'Outbreak dataset'!$A:$L,12)&gt;24*(1-1), IF(VLOOKUP($A64,'Outbreak dataset'!$A:$L,6)&lt;24*(1),1,0),  IF(VLOOKUP($A64,'Outbreak dataset'!$A:$L,6)="",0,0))</f>
        <v>0</v>
      </c>
      <c r="H64" s="3">
        <f>IF(VLOOKUP($A64,'Outbreak dataset'!$A:$L,12)&gt;24*(2-1), IF(VLOOKUP($A64,'Outbreak dataset'!$A:$L,6)&lt;24*(2),1,0),  IF(VLOOKUP($A64,'Outbreak dataset'!$A:$L,6)="",0,0))</f>
        <v>0</v>
      </c>
      <c r="I64" s="3">
        <f>IF(VLOOKUP($A64,'Outbreak dataset'!$A:$L,12)&gt;24*(3-1), IF(VLOOKUP($A64,'Outbreak dataset'!$A:$L,6)&lt;24*(3),1,0),  IF(VLOOKUP($A64,'Outbreak dataset'!$A:$L,6)="",0,0))</f>
        <v>0</v>
      </c>
      <c r="J64" s="3">
        <f>IF(VLOOKUP($A64,'Outbreak dataset'!$A:$L,12)&gt;24*(4-1), IF(VLOOKUP($A64,'Outbreak dataset'!$A:$L,6)&lt;24*(4),1,0),  IF(VLOOKUP($A64,'Outbreak dataset'!$A:$L,6)="",0,0))</f>
        <v>0</v>
      </c>
      <c r="K64" s="3">
        <f>IF(VLOOKUP($A64,'Outbreak dataset'!$A:$L,12)&gt;24*(5-1), IF(VLOOKUP($A64,'Outbreak dataset'!$A:$L,6)&lt;24*(5),1,0),  IF(VLOOKUP($A64,'Outbreak dataset'!$A:$L,6)="",0,0))</f>
        <v>0</v>
      </c>
      <c r="L64" s="51">
        <f>IF(VLOOKUP($A64,'Outbreak dataset'!$A:$L,12)&lt;24*(1-1), IF(VLOOKUP($A64,'Outbreak dataset'!$A:$L,6)="",0,1),0)</f>
        <v>0</v>
      </c>
      <c r="M64" s="51">
        <f>IF(VLOOKUP($A64,'Outbreak dataset'!$A:$L,12)&lt;24*(2-1), IF(VLOOKUP($A64,'Outbreak dataset'!$A:$L,6)="",0,1),0)</f>
        <v>0</v>
      </c>
      <c r="N64" s="51">
        <f>IF(VLOOKUP($A64,'Outbreak dataset'!$A:$L,12)&lt;24*(3-1), IF(VLOOKUP($A64,'Outbreak dataset'!$A:$L,6)="",0,1),0)</f>
        <v>0</v>
      </c>
      <c r="O64" s="51">
        <f>IF(VLOOKUP($A64,'Outbreak dataset'!$A:$L,12)&lt;24*(4-1), IF(VLOOKUP($A64,'Outbreak dataset'!$A:$L,6)="",0,1),0)</f>
        <v>0</v>
      </c>
      <c r="P64" s="51">
        <f>IF(VLOOKUP($A64,'Outbreak dataset'!$A:$L,12)&lt;24*(5-1), IF(VLOOKUP($A64,'Outbreak dataset'!$A:$L,6)="",0,1),0)</f>
        <v>0</v>
      </c>
    </row>
    <row r="65" spans="1:16">
      <c r="A65" s="50">
        <f>IF(ISERROR(MATCH(A64+1,'Outbreak dataset'!A:A,0)),"",A64+1)</f>
        <v>63</v>
      </c>
      <c r="B65" s="3">
        <f>IF(VLOOKUP($A65,'Outbreak dataset'!$A:$F,6)&gt;24*1,1,IF(VLOOKUP($A65,'Outbreak dataset'!$A:$F,6)="",1,0))</f>
        <v>1</v>
      </c>
      <c r="C65" s="3">
        <f>IF(VLOOKUP($A65,'Outbreak dataset'!$A:$F,6)&gt;24*2,1,IF(VLOOKUP($A65,'Outbreak dataset'!$A:$F,6)="",1,0))</f>
        <v>1</v>
      </c>
      <c r="D65" s="3">
        <f>IF(VLOOKUP($A65,'Outbreak dataset'!$A:$F,6)&gt;24*3,1,IF(VLOOKUP($A65,'Outbreak dataset'!$A:$F,6)="",1,0))</f>
        <v>1</v>
      </c>
      <c r="E65" s="3">
        <f>IF(VLOOKUP($A65,'Outbreak dataset'!$A:$F,6)&gt;24*4,1,IF(VLOOKUP($A65,'Outbreak dataset'!$A:$F,6)="",1,0))</f>
        <v>1</v>
      </c>
      <c r="F65" s="3">
        <f>IF(VLOOKUP($A65,'Outbreak dataset'!$A:$F,6)&gt;24*5,1,IF(VLOOKUP($A65,'Outbreak dataset'!$A:$F,6)="",1,0))</f>
        <v>1</v>
      </c>
      <c r="G65" s="3">
        <f>IF(VLOOKUP($A65,'Outbreak dataset'!$A:$L,12)&gt;24*(1-1), IF(VLOOKUP($A65,'Outbreak dataset'!$A:$L,6)&lt;24*(1),1,0),  IF(VLOOKUP($A65,'Outbreak dataset'!$A:$L,6)="",0,0))</f>
        <v>0</v>
      </c>
      <c r="H65" s="3">
        <f>IF(VLOOKUP($A65,'Outbreak dataset'!$A:$L,12)&gt;24*(2-1), IF(VLOOKUP($A65,'Outbreak dataset'!$A:$L,6)&lt;24*(2),1,0),  IF(VLOOKUP($A65,'Outbreak dataset'!$A:$L,6)="",0,0))</f>
        <v>0</v>
      </c>
      <c r="I65" s="3">
        <f>IF(VLOOKUP($A65,'Outbreak dataset'!$A:$L,12)&gt;24*(3-1), IF(VLOOKUP($A65,'Outbreak dataset'!$A:$L,6)&lt;24*(3),1,0),  IF(VLOOKUP($A65,'Outbreak dataset'!$A:$L,6)="",0,0))</f>
        <v>0</v>
      </c>
      <c r="J65" s="3">
        <f>IF(VLOOKUP($A65,'Outbreak dataset'!$A:$L,12)&gt;24*(4-1), IF(VLOOKUP($A65,'Outbreak dataset'!$A:$L,6)&lt;24*(4),1,0),  IF(VLOOKUP($A65,'Outbreak dataset'!$A:$L,6)="",0,0))</f>
        <v>0</v>
      </c>
      <c r="K65" s="3">
        <f>IF(VLOOKUP($A65,'Outbreak dataset'!$A:$L,12)&gt;24*(5-1), IF(VLOOKUP($A65,'Outbreak dataset'!$A:$L,6)&lt;24*(5),1,0),  IF(VLOOKUP($A65,'Outbreak dataset'!$A:$L,6)="",0,0))</f>
        <v>0</v>
      </c>
      <c r="L65" s="51">
        <f>IF(VLOOKUP($A65,'Outbreak dataset'!$A:$L,12)&lt;24*(1-1), IF(VLOOKUP($A65,'Outbreak dataset'!$A:$L,6)="",0,1),0)</f>
        <v>0</v>
      </c>
      <c r="M65" s="51">
        <f>IF(VLOOKUP($A65,'Outbreak dataset'!$A:$L,12)&lt;24*(2-1), IF(VLOOKUP($A65,'Outbreak dataset'!$A:$L,6)="",0,1),0)</f>
        <v>0</v>
      </c>
      <c r="N65" s="51">
        <f>IF(VLOOKUP($A65,'Outbreak dataset'!$A:$L,12)&lt;24*(3-1), IF(VLOOKUP($A65,'Outbreak dataset'!$A:$L,6)="",0,1),0)</f>
        <v>0</v>
      </c>
      <c r="O65" s="51">
        <f>IF(VLOOKUP($A65,'Outbreak dataset'!$A:$L,12)&lt;24*(4-1), IF(VLOOKUP($A65,'Outbreak dataset'!$A:$L,6)="",0,1),0)</f>
        <v>0</v>
      </c>
      <c r="P65" s="51">
        <f>IF(VLOOKUP($A65,'Outbreak dataset'!$A:$L,12)&lt;24*(5-1), IF(VLOOKUP($A65,'Outbreak dataset'!$A:$L,6)="",0,1),0)</f>
        <v>0</v>
      </c>
    </row>
    <row r="66" spans="1:16">
      <c r="A66" s="50">
        <f>IF(ISERROR(MATCH(A65+1,'Outbreak dataset'!A:A,0)),"",A65+1)</f>
        <v>64</v>
      </c>
      <c r="B66" s="3">
        <f>IF(VLOOKUP($A66,'Outbreak dataset'!$A:$F,6)&gt;24*1,1,IF(VLOOKUP($A66,'Outbreak dataset'!$A:$F,6)="",1,0))</f>
        <v>1</v>
      </c>
      <c r="C66" s="3">
        <f>IF(VLOOKUP($A66,'Outbreak dataset'!$A:$F,6)&gt;24*2,1,IF(VLOOKUP($A66,'Outbreak dataset'!$A:$F,6)="",1,0))</f>
        <v>1</v>
      </c>
      <c r="D66" s="3">
        <f>IF(VLOOKUP($A66,'Outbreak dataset'!$A:$F,6)&gt;24*3,1,IF(VLOOKUP($A66,'Outbreak dataset'!$A:$F,6)="",1,0))</f>
        <v>1</v>
      </c>
      <c r="E66" s="3">
        <f>IF(VLOOKUP($A66,'Outbreak dataset'!$A:$F,6)&gt;24*4,1,IF(VLOOKUP($A66,'Outbreak dataset'!$A:$F,6)="",1,0))</f>
        <v>1</v>
      </c>
      <c r="F66" s="3">
        <f>IF(VLOOKUP($A66,'Outbreak dataset'!$A:$F,6)&gt;24*5,1,IF(VLOOKUP($A66,'Outbreak dataset'!$A:$F,6)="",1,0))</f>
        <v>1</v>
      </c>
      <c r="G66" s="3">
        <f>IF(VLOOKUP($A66,'Outbreak dataset'!$A:$L,12)&gt;24*(1-1), IF(VLOOKUP($A66,'Outbreak dataset'!$A:$L,6)&lt;24*(1),1,0),  IF(VLOOKUP($A66,'Outbreak dataset'!$A:$L,6)="",0,0))</f>
        <v>0</v>
      </c>
      <c r="H66" s="3">
        <f>IF(VLOOKUP($A66,'Outbreak dataset'!$A:$L,12)&gt;24*(2-1), IF(VLOOKUP($A66,'Outbreak dataset'!$A:$L,6)&lt;24*(2),1,0),  IF(VLOOKUP($A66,'Outbreak dataset'!$A:$L,6)="",0,0))</f>
        <v>0</v>
      </c>
      <c r="I66" s="3">
        <f>IF(VLOOKUP($A66,'Outbreak dataset'!$A:$L,12)&gt;24*(3-1), IF(VLOOKUP($A66,'Outbreak dataset'!$A:$L,6)&lt;24*(3),1,0),  IF(VLOOKUP($A66,'Outbreak dataset'!$A:$L,6)="",0,0))</f>
        <v>0</v>
      </c>
      <c r="J66" s="3">
        <f>IF(VLOOKUP($A66,'Outbreak dataset'!$A:$L,12)&gt;24*(4-1), IF(VLOOKUP($A66,'Outbreak dataset'!$A:$L,6)&lt;24*(4),1,0),  IF(VLOOKUP($A66,'Outbreak dataset'!$A:$L,6)="",0,0))</f>
        <v>0</v>
      </c>
      <c r="K66" s="3">
        <f>IF(VLOOKUP($A66,'Outbreak dataset'!$A:$L,12)&gt;24*(5-1), IF(VLOOKUP($A66,'Outbreak dataset'!$A:$L,6)&lt;24*(5),1,0),  IF(VLOOKUP($A66,'Outbreak dataset'!$A:$L,6)="",0,0))</f>
        <v>0</v>
      </c>
      <c r="L66" s="51">
        <f>IF(VLOOKUP($A66,'Outbreak dataset'!$A:$L,12)&lt;24*(1-1), IF(VLOOKUP($A66,'Outbreak dataset'!$A:$L,6)="",0,1),0)</f>
        <v>0</v>
      </c>
      <c r="M66" s="51">
        <f>IF(VLOOKUP($A66,'Outbreak dataset'!$A:$L,12)&lt;24*(2-1), IF(VLOOKUP($A66,'Outbreak dataset'!$A:$L,6)="",0,1),0)</f>
        <v>0</v>
      </c>
      <c r="N66" s="51">
        <f>IF(VLOOKUP($A66,'Outbreak dataset'!$A:$L,12)&lt;24*(3-1), IF(VLOOKUP($A66,'Outbreak dataset'!$A:$L,6)="",0,1),0)</f>
        <v>0</v>
      </c>
      <c r="O66" s="51">
        <f>IF(VLOOKUP($A66,'Outbreak dataset'!$A:$L,12)&lt;24*(4-1), IF(VLOOKUP($A66,'Outbreak dataset'!$A:$L,6)="",0,1),0)</f>
        <v>0</v>
      </c>
      <c r="P66" s="51">
        <f>IF(VLOOKUP($A66,'Outbreak dataset'!$A:$L,12)&lt;24*(5-1), IF(VLOOKUP($A66,'Outbreak dataset'!$A:$L,6)="",0,1),0)</f>
        <v>0</v>
      </c>
    </row>
    <row r="67" spans="1:16">
      <c r="A67" s="50">
        <f>IF(ISERROR(MATCH(A66+1,'Outbreak dataset'!A:A,0)),"",A66+1)</f>
        <v>65</v>
      </c>
      <c r="B67" s="3">
        <f>IF(VLOOKUP($A67,'Outbreak dataset'!$A:$F,6)&gt;24*1,1,IF(VLOOKUP($A67,'Outbreak dataset'!$A:$F,6)="",1,0))</f>
        <v>1</v>
      </c>
      <c r="C67" s="3">
        <f>IF(VLOOKUP($A67,'Outbreak dataset'!$A:$F,6)&gt;24*2,1,IF(VLOOKUP($A67,'Outbreak dataset'!$A:$F,6)="",1,0))</f>
        <v>1</v>
      </c>
      <c r="D67" s="3">
        <f>IF(VLOOKUP($A67,'Outbreak dataset'!$A:$F,6)&gt;24*3,1,IF(VLOOKUP($A67,'Outbreak dataset'!$A:$F,6)="",1,0))</f>
        <v>1</v>
      </c>
      <c r="E67" s="3">
        <f>IF(VLOOKUP($A67,'Outbreak dataset'!$A:$F,6)&gt;24*4,1,IF(VLOOKUP($A67,'Outbreak dataset'!$A:$F,6)="",1,0))</f>
        <v>1</v>
      </c>
      <c r="F67" s="3">
        <f>IF(VLOOKUP($A67,'Outbreak dataset'!$A:$F,6)&gt;24*5,1,IF(VLOOKUP($A67,'Outbreak dataset'!$A:$F,6)="",1,0))</f>
        <v>1</v>
      </c>
      <c r="G67" s="3">
        <f>IF(VLOOKUP($A67,'Outbreak dataset'!$A:$L,12)&gt;24*(1-1), IF(VLOOKUP($A67,'Outbreak dataset'!$A:$L,6)&lt;24*(1),1,0),  IF(VLOOKUP($A67,'Outbreak dataset'!$A:$L,6)="",0,0))</f>
        <v>0</v>
      </c>
      <c r="H67" s="3">
        <f>IF(VLOOKUP($A67,'Outbreak dataset'!$A:$L,12)&gt;24*(2-1), IF(VLOOKUP($A67,'Outbreak dataset'!$A:$L,6)&lt;24*(2),1,0),  IF(VLOOKUP($A67,'Outbreak dataset'!$A:$L,6)="",0,0))</f>
        <v>0</v>
      </c>
      <c r="I67" s="3">
        <f>IF(VLOOKUP($A67,'Outbreak dataset'!$A:$L,12)&gt;24*(3-1), IF(VLOOKUP($A67,'Outbreak dataset'!$A:$L,6)&lt;24*(3),1,0),  IF(VLOOKUP($A67,'Outbreak dataset'!$A:$L,6)="",0,0))</f>
        <v>0</v>
      </c>
      <c r="J67" s="3">
        <f>IF(VLOOKUP($A67,'Outbreak dataset'!$A:$L,12)&gt;24*(4-1), IF(VLOOKUP($A67,'Outbreak dataset'!$A:$L,6)&lt;24*(4),1,0),  IF(VLOOKUP($A67,'Outbreak dataset'!$A:$L,6)="",0,0))</f>
        <v>0</v>
      </c>
      <c r="K67" s="3">
        <f>IF(VLOOKUP($A67,'Outbreak dataset'!$A:$L,12)&gt;24*(5-1), IF(VLOOKUP($A67,'Outbreak dataset'!$A:$L,6)&lt;24*(5),1,0),  IF(VLOOKUP($A67,'Outbreak dataset'!$A:$L,6)="",0,0))</f>
        <v>0</v>
      </c>
      <c r="L67" s="51">
        <f>IF(VLOOKUP($A67,'Outbreak dataset'!$A:$L,12)&lt;24*(1-1), IF(VLOOKUP($A67,'Outbreak dataset'!$A:$L,6)="",0,1),0)</f>
        <v>0</v>
      </c>
      <c r="M67" s="51">
        <f>IF(VLOOKUP($A67,'Outbreak dataset'!$A:$L,12)&lt;24*(2-1), IF(VLOOKUP($A67,'Outbreak dataset'!$A:$L,6)="",0,1),0)</f>
        <v>0</v>
      </c>
      <c r="N67" s="51">
        <f>IF(VLOOKUP($A67,'Outbreak dataset'!$A:$L,12)&lt;24*(3-1), IF(VLOOKUP($A67,'Outbreak dataset'!$A:$L,6)="",0,1),0)</f>
        <v>0</v>
      </c>
      <c r="O67" s="51">
        <f>IF(VLOOKUP($A67,'Outbreak dataset'!$A:$L,12)&lt;24*(4-1), IF(VLOOKUP($A67,'Outbreak dataset'!$A:$L,6)="",0,1),0)</f>
        <v>0</v>
      </c>
      <c r="P67" s="51">
        <f>IF(VLOOKUP($A67,'Outbreak dataset'!$A:$L,12)&lt;24*(5-1), IF(VLOOKUP($A67,'Outbreak dataset'!$A:$L,6)="",0,1),0)</f>
        <v>0</v>
      </c>
    </row>
    <row r="68" spans="1:16">
      <c r="A68" s="50">
        <f>IF(ISERROR(MATCH(A67+1,'Outbreak dataset'!A:A,0)),"",A67+1)</f>
        <v>66</v>
      </c>
      <c r="B68" s="3">
        <f>IF(VLOOKUP($A68,'Outbreak dataset'!$A:$F,6)&gt;24*1,1,IF(VLOOKUP($A68,'Outbreak dataset'!$A:$F,6)="",1,0))</f>
        <v>1</v>
      </c>
      <c r="C68" s="3">
        <f>IF(VLOOKUP($A68,'Outbreak dataset'!$A:$F,6)&gt;24*2,1,IF(VLOOKUP($A68,'Outbreak dataset'!$A:$F,6)="",1,0))</f>
        <v>1</v>
      </c>
      <c r="D68" s="3">
        <f>IF(VLOOKUP($A68,'Outbreak dataset'!$A:$F,6)&gt;24*3,1,IF(VLOOKUP($A68,'Outbreak dataset'!$A:$F,6)="",1,0))</f>
        <v>1</v>
      </c>
      <c r="E68" s="3">
        <f>IF(VLOOKUP($A68,'Outbreak dataset'!$A:$F,6)&gt;24*4,1,IF(VLOOKUP($A68,'Outbreak dataset'!$A:$F,6)="",1,0))</f>
        <v>1</v>
      </c>
      <c r="F68" s="3">
        <f>IF(VLOOKUP($A68,'Outbreak dataset'!$A:$F,6)&gt;24*5,1,IF(VLOOKUP($A68,'Outbreak dataset'!$A:$F,6)="",1,0))</f>
        <v>1</v>
      </c>
      <c r="G68" s="3">
        <f>IF(VLOOKUP($A68,'Outbreak dataset'!$A:$L,12)&gt;24*(1-1), IF(VLOOKUP($A68,'Outbreak dataset'!$A:$L,6)&lt;24*(1),1,0),  IF(VLOOKUP($A68,'Outbreak dataset'!$A:$L,6)="",0,0))</f>
        <v>0</v>
      </c>
      <c r="H68" s="3">
        <f>IF(VLOOKUP($A68,'Outbreak dataset'!$A:$L,12)&gt;24*(2-1), IF(VLOOKUP($A68,'Outbreak dataset'!$A:$L,6)&lt;24*(2),1,0),  IF(VLOOKUP($A68,'Outbreak dataset'!$A:$L,6)="",0,0))</f>
        <v>0</v>
      </c>
      <c r="I68" s="3">
        <f>IF(VLOOKUP($A68,'Outbreak dataset'!$A:$L,12)&gt;24*(3-1), IF(VLOOKUP($A68,'Outbreak dataset'!$A:$L,6)&lt;24*(3),1,0),  IF(VLOOKUP($A68,'Outbreak dataset'!$A:$L,6)="",0,0))</f>
        <v>0</v>
      </c>
      <c r="J68" s="3">
        <f>IF(VLOOKUP($A68,'Outbreak dataset'!$A:$L,12)&gt;24*(4-1), IF(VLOOKUP($A68,'Outbreak dataset'!$A:$L,6)&lt;24*(4),1,0),  IF(VLOOKUP($A68,'Outbreak dataset'!$A:$L,6)="",0,0))</f>
        <v>0</v>
      </c>
      <c r="K68" s="3">
        <f>IF(VLOOKUP($A68,'Outbreak dataset'!$A:$L,12)&gt;24*(5-1), IF(VLOOKUP($A68,'Outbreak dataset'!$A:$L,6)&lt;24*(5),1,0),  IF(VLOOKUP($A68,'Outbreak dataset'!$A:$L,6)="",0,0))</f>
        <v>0</v>
      </c>
      <c r="L68" s="51">
        <f>IF(VLOOKUP($A68,'Outbreak dataset'!$A:$L,12)&lt;24*(1-1), IF(VLOOKUP($A68,'Outbreak dataset'!$A:$L,6)="",0,1),0)</f>
        <v>0</v>
      </c>
      <c r="M68" s="51">
        <f>IF(VLOOKUP($A68,'Outbreak dataset'!$A:$L,12)&lt;24*(2-1), IF(VLOOKUP($A68,'Outbreak dataset'!$A:$L,6)="",0,1),0)</f>
        <v>0</v>
      </c>
      <c r="N68" s="51">
        <f>IF(VLOOKUP($A68,'Outbreak dataset'!$A:$L,12)&lt;24*(3-1), IF(VLOOKUP($A68,'Outbreak dataset'!$A:$L,6)="",0,1),0)</f>
        <v>0</v>
      </c>
      <c r="O68" s="51">
        <f>IF(VLOOKUP($A68,'Outbreak dataset'!$A:$L,12)&lt;24*(4-1), IF(VLOOKUP($A68,'Outbreak dataset'!$A:$L,6)="",0,1),0)</f>
        <v>0</v>
      </c>
      <c r="P68" s="51">
        <f>IF(VLOOKUP($A68,'Outbreak dataset'!$A:$L,12)&lt;24*(5-1), IF(VLOOKUP($A68,'Outbreak dataset'!$A:$L,6)="",0,1),0)</f>
        <v>0</v>
      </c>
    </row>
    <row r="69" spans="1:16">
      <c r="A69" s="50">
        <f>IF(ISERROR(MATCH(A68+1,'Outbreak dataset'!A:A,0)),"",A68+1)</f>
        <v>67</v>
      </c>
      <c r="B69" s="3">
        <f>IF(VLOOKUP($A69,'Outbreak dataset'!$A:$F,6)&gt;24*1,1,IF(VLOOKUP($A69,'Outbreak dataset'!$A:$F,6)="",1,0))</f>
        <v>1</v>
      </c>
      <c r="C69" s="3">
        <f>IF(VLOOKUP($A69,'Outbreak dataset'!$A:$F,6)&gt;24*2,1,IF(VLOOKUP($A69,'Outbreak dataset'!$A:$F,6)="",1,0))</f>
        <v>1</v>
      </c>
      <c r="D69" s="3">
        <f>IF(VLOOKUP($A69,'Outbreak dataset'!$A:$F,6)&gt;24*3,1,IF(VLOOKUP($A69,'Outbreak dataset'!$A:$F,6)="",1,0))</f>
        <v>1</v>
      </c>
      <c r="E69" s="3">
        <f>IF(VLOOKUP($A69,'Outbreak dataset'!$A:$F,6)&gt;24*4,1,IF(VLOOKUP($A69,'Outbreak dataset'!$A:$F,6)="",1,0))</f>
        <v>1</v>
      </c>
      <c r="F69" s="3">
        <f>IF(VLOOKUP($A69,'Outbreak dataset'!$A:$F,6)&gt;24*5,1,IF(VLOOKUP($A69,'Outbreak dataset'!$A:$F,6)="",1,0))</f>
        <v>1</v>
      </c>
      <c r="G69" s="3">
        <f>IF(VLOOKUP($A69,'Outbreak dataset'!$A:$L,12)&gt;24*(1-1), IF(VLOOKUP($A69,'Outbreak dataset'!$A:$L,6)&lt;24*(1),1,0),  IF(VLOOKUP($A69,'Outbreak dataset'!$A:$L,6)="",0,0))</f>
        <v>0</v>
      </c>
      <c r="H69" s="3">
        <f>IF(VLOOKUP($A69,'Outbreak dataset'!$A:$L,12)&gt;24*(2-1), IF(VLOOKUP($A69,'Outbreak dataset'!$A:$L,6)&lt;24*(2),1,0),  IF(VLOOKUP($A69,'Outbreak dataset'!$A:$L,6)="",0,0))</f>
        <v>0</v>
      </c>
      <c r="I69" s="3">
        <f>IF(VLOOKUP($A69,'Outbreak dataset'!$A:$L,12)&gt;24*(3-1), IF(VLOOKUP($A69,'Outbreak dataset'!$A:$L,6)&lt;24*(3),1,0),  IF(VLOOKUP($A69,'Outbreak dataset'!$A:$L,6)="",0,0))</f>
        <v>0</v>
      </c>
      <c r="J69" s="3">
        <f>IF(VLOOKUP($A69,'Outbreak dataset'!$A:$L,12)&gt;24*(4-1), IF(VLOOKUP($A69,'Outbreak dataset'!$A:$L,6)&lt;24*(4),1,0),  IF(VLOOKUP($A69,'Outbreak dataset'!$A:$L,6)="",0,0))</f>
        <v>0</v>
      </c>
      <c r="K69" s="3">
        <f>IF(VLOOKUP($A69,'Outbreak dataset'!$A:$L,12)&gt;24*(5-1), IF(VLOOKUP($A69,'Outbreak dataset'!$A:$L,6)&lt;24*(5),1,0),  IF(VLOOKUP($A69,'Outbreak dataset'!$A:$L,6)="",0,0))</f>
        <v>0</v>
      </c>
      <c r="L69" s="51">
        <f>IF(VLOOKUP($A69,'Outbreak dataset'!$A:$L,12)&lt;24*(1-1), IF(VLOOKUP($A69,'Outbreak dataset'!$A:$L,6)="",0,1),0)</f>
        <v>0</v>
      </c>
      <c r="M69" s="51">
        <f>IF(VLOOKUP($A69,'Outbreak dataset'!$A:$L,12)&lt;24*(2-1), IF(VLOOKUP($A69,'Outbreak dataset'!$A:$L,6)="",0,1),0)</f>
        <v>0</v>
      </c>
      <c r="N69" s="51">
        <f>IF(VLOOKUP($A69,'Outbreak dataset'!$A:$L,12)&lt;24*(3-1), IF(VLOOKUP($A69,'Outbreak dataset'!$A:$L,6)="",0,1),0)</f>
        <v>0</v>
      </c>
      <c r="O69" s="51">
        <f>IF(VLOOKUP($A69,'Outbreak dataset'!$A:$L,12)&lt;24*(4-1), IF(VLOOKUP($A69,'Outbreak dataset'!$A:$L,6)="",0,1),0)</f>
        <v>0</v>
      </c>
      <c r="P69" s="51">
        <f>IF(VLOOKUP($A69,'Outbreak dataset'!$A:$L,12)&lt;24*(5-1), IF(VLOOKUP($A69,'Outbreak dataset'!$A:$L,6)="",0,1),0)</f>
        <v>0</v>
      </c>
    </row>
    <row r="70" spans="1:16">
      <c r="A70" s="50">
        <f>IF(ISERROR(MATCH(A69+1,'Outbreak dataset'!A:A,0)),"",A69+1)</f>
        <v>68</v>
      </c>
      <c r="B70" s="3">
        <f>IF(VLOOKUP($A70,'Outbreak dataset'!$A:$F,6)&gt;24*1,1,IF(VLOOKUP($A70,'Outbreak dataset'!$A:$F,6)="",1,0))</f>
        <v>1</v>
      </c>
      <c r="C70" s="3">
        <f>IF(VLOOKUP($A70,'Outbreak dataset'!$A:$F,6)&gt;24*2,1,IF(VLOOKUP($A70,'Outbreak dataset'!$A:$F,6)="",1,0))</f>
        <v>1</v>
      </c>
      <c r="D70" s="3">
        <f>IF(VLOOKUP($A70,'Outbreak dataset'!$A:$F,6)&gt;24*3,1,IF(VLOOKUP($A70,'Outbreak dataset'!$A:$F,6)="",1,0))</f>
        <v>1</v>
      </c>
      <c r="E70" s="3">
        <f>IF(VLOOKUP($A70,'Outbreak dataset'!$A:$F,6)&gt;24*4,1,IF(VLOOKUP($A70,'Outbreak dataset'!$A:$F,6)="",1,0))</f>
        <v>1</v>
      </c>
      <c r="F70" s="3">
        <f>IF(VLOOKUP($A70,'Outbreak dataset'!$A:$F,6)&gt;24*5,1,IF(VLOOKUP($A70,'Outbreak dataset'!$A:$F,6)="",1,0))</f>
        <v>1</v>
      </c>
      <c r="G70" s="3">
        <f>IF(VLOOKUP($A70,'Outbreak dataset'!$A:$L,12)&gt;24*(1-1), IF(VLOOKUP($A70,'Outbreak dataset'!$A:$L,6)&lt;24*(1),1,0),  IF(VLOOKUP($A70,'Outbreak dataset'!$A:$L,6)="",0,0))</f>
        <v>0</v>
      </c>
      <c r="H70" s="3">
        <f>IF(VLOOKUP($A70,'Outbreak dataset'!$A:$L,12)&gt;24*(2-1), IF(VLOOKUP($A70,'Outbreak dataset'!$A:$L,6)&lt;24*(2),1,0),  IF(VLOOKUP($A70,'Outbreak dataset'!$A:$L,6)="",0,0))</f>
        <v>0</v>
      </c>
      <c r="I70" s="3">
        <f>IF(VLOOKUP($A70,'Outbreak dataset'!$A:$L,12)&gt;24*(3-1), IF(VLOOKUP($A70,'Outbreak dataset'!$A:$L,6)&lt;24*(3),1,0),  IF(VLOOKUP($A70,'Outbreak dataset'!$A:$L,6)="",0,0))</f>
        <v>0</v>
      </c>
      <c r="J70" s="3">
        <f>IF(VLOOKUP($A70,'Outbreak dataset'!$A:$L,12)&gt;24*(4-1), IF(VLOOKUP($A70,'Outbreak dataset'!$A:$L,6)&lt;24*(4),1,0),  IF(VLOOKUP($A70,'Outbreak dataset'!$A:$L,6)="",0,0))</f>
        <v>0</v>
      </c>
      <c r="K70" s="3">
        <f>IF(VLOOKUP($A70,'Outbreak dataset'!$A:$L,12)&gt;24*(5-1), IF(VLOOKUP($A70,'Outbreak dataset'!$A:$L,6)&lt;24*(5),1,0),  IF(VLOOKUP($A70,'Outbreak dataset'!$A:$L,6)="",0,0))</f>
        <v>0</v>
      </c>
      <c r="L70" s="51">
        <f>IF(VLOOKUP($A70,'Outbreak dataset'!$A:$L,12)&lt;24*(1-1), IF(VLOOKUP($A70,'Outbreak dataset'!$A:$L,6)="",0,1),0)</f>
        <v>0</v>
      </c>
      <c r="M70" s="51">
        <f>IF(VLOOKUP($A70,'Outbreak dataset'!$A:$L,12)&lt;24*(2-1), IF(VLOOKUP($A70,'Outbreak dataset'!$A:$L,6)="",0,1),0)</f>
        <v>0</v>
      </c>
      <c r="N70" s="51">
        <f>IF(VLOOKUP($A70,'Outbreak dataset'!$A:$L,12)&lt;24*(3-1), IF(VLOOKUP($A70,'Outbreak dataset'!$A:$L,6)="",0,1),0)</f>
        <v>0</v>
      </c>
      <c r="O70" s="51">
        <f>IF(VLOOKUP($A70,'Outbreak dataset'!$A:$L,12)&lt;24*(4-1), IF(VLOOKUP($A70,'Outbreak dataset'!$A:$L,6)="",0,1),0)</f>
        <v>0</v>
      </c>
      <c r="P70" s="51">
        <f>IF(VLOOKUP($A70,'Outbreak dataset'!$A:$L,12)&lt;24*(5-1), IF(VLOOKUP($A70,'Outbreak dataset'!$A:$L,6)="",0,1),0)</f>
        <v>0</v>
      </c>
    </row>
    <row r="71" spans="1:16">
      <c r="A71" s="50">
        <f>IF(ISERROR(MATCH(A70+1,'Outbreak dataset'!A:A,0)),"",A70+1)</f>
        <v>69</v>
      </c>
      <c r="B71" s="3">
        <f>IF(VLOOKUP($A71,'Outbreak dataset'!$A:$F,6)&gt;24*1,1,IF(VLOOKUP($A71,'Outbreak dataset'!$A:$F,6)="",1,0))</f>
        <v>1</v>
      </c>
      <c r="C71" s="3">
        <f>IF(VLOOKUP($A71,'Outbreak dataset'!$A:$F,6)&gt;24*2,1,IF(VLOOKUP($A71,'Outbreak dataset'!$A:$F,6)="",1,0))</f>
        <v>1</v>
      </c>
      <c r="D71" s="3">
        <f>IF(VLOOKUP($A71,'Outbreak dataset'!$A:$F,6)&gt;24*3,1,IF(VLOOKUP($A71,'Outbreak dataset'!$A:$F,6)="",1,0))</f>
        <v>1</v>
      </c>
      <c r="E71" s="3">
        <f>IF(VLOOKUP($A71,'Outbreak dataset'!$A:$F,6)&gt;24*4,1,IF(VLOOKUP($A71,'Outbreak dataset'!$A:$F,6)="",1,0))</f>
        <v>1</v>
      </c>
      <c r="F71" s="3">
        <f>IF(VLOOKUP($A71,'Outbreak dataset'!$A:$F,6)&gt;24*5,1,IF(VLOOKUP($A71,'Outbreak dataset'!$A:$F,6)="",1,0))</f>
        <v>1</v>
      </c>
      <c r="G71" s="3">
        <f>IF(VLOOKUP($A71,'Outbreak dataset'!$A:$L,12)&gt;24*(1-1), IF(VLOOKUP($A71,'Outbreak dataset'!$A:$L,6)&lt;24*(1),1,0),  IF(VLOOKUP($A71,'Outbreak dataset'!$A:$L,6)="",0,0))</f>
        <v>0</v>
      </c>
      <c r="H71" s="3">
        <f>IF(VLOOKUP($A71,'Outbreak dataset'!$A:$L,12)&gt;24*(2-1), IF(VLOOKUP($A71,'Outbreak dataset'!$A:$L,6)&lt;24*(2),1,0),  IF(VLOOKUP($A71,'Outbreak dataset'!$A:$L,6)="",0,0))</f>
        <v>0</v>
      </c>
      <c r="I71" s="3">
        <f>IF(VLOOKUP($A71,'Outbreak dataset'!$A:$L,12)&gt;24*(3-1), IF(VLOOKUP($A71,'Outbreak dataset'!$A:$L,6)&lt;24*(3),1,0),  IF(VLOOKUP($A71,'Outbreak dataset'!$A:$L,6)="",0,0))</f>
        <v>0</v>
      </c>
      <c r="J71" s="3">
        <f>IF(VLOOKUP($A71,'Outbreak dataset'!$A:$L,12)&gt;24*(4-1), IF(VLOOKUP($A71,'Outbreak dataset'!$A:$L,6)&lt;24*(4),1,0),  IF(VLOOKUP($A71,'Outbreak dataset'!$A:$L,6)="",0,0))</f>
        <v>0</v>
      </c>
      <c r="K71" s="3">
        <f>IF(VLOOKUP($A71,'Outbreak dataset'!$A:$L,12)&gt;24*(5-1), IF(VLOOKUP($A71,'Outbreak dataset'!$A:$L,6)&lt;24*(5),1,0),  IF(VLOOKUP($A71,'Outbreak dataset'!$A:$L,6)="",0,0))</f>
        <v>0</v>
      </c>
      <c r="L71" s="51">
        <f>IF(VLOOKUP($A71,'Outbreak dataset'!$A:$L,12)&lt;24*(1-1), IF(VLOOKUP($A71,'Outbreak dataset'!$A:$L,6)="",0,1),0)</f>
        <v>0</v>
      </c>
      <c r="M71" s="51">
        <f>IF(VLOOKUP($A71,'Outbreak dataset'!$A:$L,12)&lt;24*(2-1), IF(VLOOKUP($A71,'Outbreak dataset'!$A:$L,6)="",0,1),0)</f>
        <v>0</v>
      </c>
      <c r="N71" s="51">
        <f>IF(VLOOKUP($A71,'Outbreak dataset'!$A:$L,12)&lt;24*(3-1), IF(VLOOKUP($A71,'Outbreak dataset'!$A:$L,6)="",0,1),0)</f>
        <v>0</v>
      </c>
      <c r="O71" s="51">
        <f>IF(VLOOKUP($A71,'Outbreak dataset'!$A:$L,12)&lt;24*(4-1), IF(VLOOKUP($A71,'Outbreak dataset'!$A:$L,6)="",0,1),0)</f>
        <v>0</v>
      </c>
      <c r="P71" s="51">
        <f>IF(VLOOKUP($A71,'Outbreak dataset'!$A:$L,12)&lt;24*(5-1), IF(VLOOKUP($A71,'Outbreak dataset'!$A:$L,6)="",0,1),0)</f>
        <v>0</v>
      </c>
    </row>
    <row r="72" spans="1:16">
      <c r="A72" s="50">
        <f>IF(ISERROR(MATCH(A71+1,'Outbreak dataset'!A:A,0)),"",A71+1)</f>
        <v>70</v>
      </c>
      <c r="B72" s="3">
        <f>IF(VLOOKUP($A72,'Outbreak dataset'!$A:$F,6)&gt;24*1,1,IF(VLOOKUP($A72,'Outbreak dataset'!$A:$F,6)="",1,0))</f>
        <v>1</v>
      </c>
      <c r="C72" s="3">
        <f>IF(VLOOKUP($A72,'Outbreak dataset'!$A:$F,6)&gt;24*2,1,IF(VLOOKUP($A72,'Outbreak dataset'!$A:$F,6)="",1,0))</f>
        <v>1</v>
      </c>
      <c r="D72" s="3">
        <f>IF(VLOOKUP($A72,'Outbreak dataset'!$A:$F,6)&gt;24*3,1,IF(VLOOKUP($A72,'Outbreak dataset'!$A:$F,6)="",1,0))</f>
        <v>1</v>
      </c>
      <c r="E72" s="3">
        <f>IF(VLOOKUP($A72,'Outbreak dataset'!$A:$F,6)&gt;24*4,1,IF(VLOOKUP($A72,'Outbreak dataset'!$A:$F,6)="",1,0))</f>
        <v>1</v>
      </c>
      <c r="F72" s="3">
        <f>IF(VLOOKUP($A72,'Outbreak dataset'!$A:$F,6)&gt;24*5,1,IF(VLOOKUP($A72,'Outbreak dataset'!$A:$F,6)="",1,0))</f>
        <v>1</v>
      </c>
      <c r="G72" s="3">
        <f>IF(VLOOKUP($A72,'Outbreak dataset'!$A:$L,12)&gt;24*(1-1), IF(VLOOKUP($A72,'Outbreak dataset'!$A:$L,6)&lt;24*(1),1,0),  IF(VLOOKUP($A72,'Outbreak dataset'!$A:$L,6)="",0,0))</f>
        <v>0</v>
      </c>
      <c r="H72" s="3">
        <f>IF(VLOOKUP($A72,'Outbreak dataset'!$A:$L,12)&gt;24*(2-1), IF(VLOOKUP($A72,'Outbreak dataset'!$A:$L,6)&lt;24*(2),1,0),  IF(VLOOKUP($A72,'Outbreak dataset'!$A:$L,6)="",0,0))</f>
        <v>0</v>
      </c>
      <c r="I72" s="3">
        <f>IF(VLOOKUP($A72,'Outbreak dataset'!$A:$L,12)&gt;24*(3-1), IF(VLOOKUP($A72,'Outbreak dataset'!$A:$L,6)&lt;24*(3),1,0),  IF(VLOOKUP($A72,'Outbreak dataset'!$A:$L,6)="",0,0))</f>
        <v>0</v>
      </c>
      <c r="J72" s="3">
        <f>IF(VLOOKUP($A72,'Outbreak dataset'!$A:$L,12)&gt;24*(4-1), IF(VLOOKUP($A72,'Outbreak dataset'!$A:$L,6)&lt;24*(4),1,0),  IF(VLOOKUP($A72,'Outbreak dataset'!$A:$L,6)="",0,0))</f>
        <v>0</v>
      </c>
      <c r="K72" s="3">
        <f>IF(VLOOKUP($A72,'Outbreak dataset'!$A:$L,12)&gt;24*(5-1), IF(VLOOKUP($A72,'Outbreak dataset'!$A:$L,6)&lt;24*(5),1,0),  IF(VLOOKUP($A72,'Outbreak dataset'!$A:$L,6)="",0,0))</f>
        <v>0</v>
      </c>
      <c r="L72" s="51">
        <f>IF(VLOOKUP($A72,'Outbreak dataset'!$A:$L,12)&lt;24*(1-1), IF(VLOOKUP($A72,'Outbreak dataset'!$A:$L,6)="",0,1),0)</f>
        <v>0</v>
      </c>
      <c r="M72" s="51">
        <f>IF(VLOOKUP($A72,'Outbreak dataset'!$A:$L,12)&lt;24*(2-1), IF(VLOOKUP($A72,'Outbreak dataset'!$A:$L,6)="",0,1),0)</f>
        <v>0</v>
      </c>
      <c r="N72" s="51">
        <f>IF(VLOOKUP($A72,'Outbreak dataset'!$A:$L,12)&lt;24*(3-1), IF(VLOOKUP($A72,'Outbreak dataset'!$A:$L,6)="",0,1),0)</f>
        <v>0</v>
      </c>
      <c r="O72" s="51">
        <f>IF(VLOOKUP($A72,'Outbreak dataset'!$A:$L,12)&lt;24*(4-1), IF(VLOOKUP($A72,'Outbreak dataset'!$A:$L,6)="",0,1),0)</f>
        <v>0</v>
      </c>
      <c r="P72" s="51">
        <f>IF(VLOOKUP($A72,'Outbreak dataset'!$A:$L,12)&lt;24*(5-1), IF(VLOOKUP($A72,'Outbreak dataset'!$A:$L,6)="",0,1),0)</f>
        <v>0</v>
      </c>
    </row>
    <row r="73" spans="1:16">
      <c r="A73" s="50">
        <f>IF(ISERROR(MATCH(A72+1,'Outbreak dataset'!A:A,0)),"",A72+1)</f>
        <v>71</v>
      </c>
      <c r="B73" s="3">
        <f>IF(VLOOKUP($A73,'Outbreak dataset'!$A:$F,6)&gt;24*1,1,IF(VLOOKUP($A73,'Outbreak dataset'!$A:$F,6)="",1,0))</f>
        <v>1</v>
      </c>
      <c r="C73" s="3">
        <f>IF(VLOOKUP($A73,'Outbreak dataset'!$A:$F,6)&gt;24*2,1,IF(VLOOKUP($A73,'Outbreak dataset'!$A:$F,6)="",1,0))</f>
        <v>1</v>
      </c>
      <c r="D73" s="3">
        <f>IF(VLOOKUP($A73,'Outbreak dataset'!$A:$F,6)&gt;24*3,1,IF(VLOOKUP($A73,'Outbreak dataset'!$A:$F,6)="",1,0))</f>
        <v>1</v>
      </c>
      <c r="E73" s="3">
        <f>IF(VLOOKUP($A73,'Outbreak dataset'!$A:$F,6)&gt;24*4,1,IF(VLOOKUP($A73,'Outbreak dataset'!$A:$F,6)="",1,0))</f>
        <v>1</v>
      </c>
      <c r="F73" s="3">
        <f>IF(VLOOKUP($A73,'Outbreak dataset'!$A:$F,6)&gt;24*5,1,IF(VLOOKUP($A73,'Outbreak dataset'!$A:$F,6)="",1,0))</f>
        <v>1</v>
      </c>
      <c r="G73" s="3">
        <f>IF(VLOOKUP($A73,'Outbreak dataset'!$A:$L,12)&gt;24*(1-1), IF(VLOOKUP($A73,'Outbreak dataset'!$A:$L,6)&lt;24*(1),1,0),  IF(VLOOKUP($A73,'Outbreak dataset'!$A:$L,6)="",0,0))</f>
        <v>0</v>
      </c>
      <c r="H73" s="3">
        <f>IF(VLOOKUP($A73,'Outbreak dataset'!$A:$L,12)&gt;24*(2-1), IF(VLOOKUP($A73,'Outbreak dataset'!$A:$L,6)&lt;24*(2),1,0),  IF(VLOOKUP($A73,'Outbreak dataset'!$A:$L,6)="",0,0))</f>
        <v>0</v>
      </c>
      <c r="I73" s="3">
        <f>IF(VLOOKUP($A73,'Outbreak dataset'!$A:$L,12)&gt;24*(3-1), IF(VLOOKUP($A73,'Outbreak dataset'!$A:$L,6)&lt;24*(3),1,0),  IF(VLOOKUP($A73,'Outbreak dataset'!$A:$L,6)="",0,0))</f>
        <v>0</v>
      </c>
      <c r="J73" s="3">
        <f>IF(VLOOKUP($A73,'Outbreak dataset'!$A:$L,12)&gt;24*(4-1), IF(VLOOKUP($A73,'Outbreak dataset'!$A:$L,6)&lt;24*(4),1,0),  IF(VLOOKUP($A73,'Outbreak dataset'!$A:$L,6)="",0,0))</f>
        <v>0</v>
      </c>
      <c r="K73" s="3">
        <f>IF(VLOOKUP($A73,'Outbreak dataset'!$A:$L,12)&gt;24*(5-1), IF(VLOOKUP($A73,'Outbreak dataset'!$A:$L,6)&lt;24*(5),1,0),  IF(VLOOKUP($A73,'Outbreak dataset'!$A:$L,6)="",0,0))</f>
        <v>0</v>
      </c>
      <c r="L73" s="51">
        <f>IF(VLOOKUP($A73,'Outbreak dataset'!$A:$L,12)&lt;24*(1-1), IF(VLOOKUP($A73,'Outbreak dataset'!$A:$L,6)="",0,1),0)</f>
        <v>0</v>
      </c>
      <c r="M73" s="51">
        <f>IF(VLOOKUP($A73,'Outbreak dataset'!$A:$L,12)&lt;24*(2-1), IF(VLOOKUP($A73,'Outbreak dataset'!$A:$L,6)="",0,1),0)</f>
        <v>0</v>
      </c>
      <c r="N73" s="51">
        <f>IF(VLOOKUP($A73,'Outbreak dataset'!$A:$L,12)&lt;24*(3-1), IF(VLOOKUP($A73,'Outbreak dataset'!$A:$L,6)="",0,1),0)</f>
        <v>0</v>
      </c>
      <c r="O73" s="51">
        <f>IF(VLOOKUP($A73,'Outbreak dataset'!$A:$L,12)&lt;24*(4-1), IF(VLOOKUP($A73,'Outbreak dataset'!$A:$L,6)="",0,1),0)</f>
        <v>0</v>
      </c>
      <c r="P73" s="51">
        <f>IF(VLOOKUP($A73,'Outbreak dataset'!$A:$L,12)&lt;24*(5-1), IF(VLOOKUP($A73,'Outbreak dataset'!$A:$L,6)="",0,1),0)</f>
        <v>0</v>
      </c>
    </row>
    <row r="74" spans="1:16">
      <c r="A74" s="50">
        <f>IF(ISERROR(MATCH(A73+1,'Outbreak dataset'!A:A,0)),"",A73+1)</f>
        <v>72</v>
      </c>
      <c r="B74" s="3">
        <f>IF(VLOOKUP($A74,'Outbreak dataset'!$A:$F,6)&gt;24*1,1,IF(VLOOKUP($A74,'Outbreak dataset'!$A:$F,6)="",1,0))</f>
        <v>1</v>
      </c>
      <c r="C74" s="3">
        <f>IF(VLOOKUP($A74,'Outbreak dataset'!$A:$F,6)&gt;24*2,1,IF(VLOOKUP($A74,'Outbreak dataset'!$A:$F,6)="",1,0))</f>
        <v>1</v>
      </c>
      <c r="D74" s="3">
        <f>IF(VLOOKUP($A74,'Outbreak dataset'!$A:$F,6)&gt;24*3,1,IF(VLOOKUP($A74,'Outbreak dataset'!$A:$F,6)="",1,0))</f>
        <v>1</v>
      </c>
      <c r="E74" s="3">
        <f>IF(VLOOKUP($A74,'Outbreak dataset'!$A:$F,6)&gt;24*4,1,IF(VLOOKUP($A74,'Outbreak dataset'!$A:$F,6)="",1,0))</f>
        <v>1</v>
      </c>
      <c r="F74" s="3">
        <f>IF(VLOOKUP($A74,'Outbreak dataset'!$A:$F,6)&gt;24*5,1,IF(VLOOKUP($A74,'Outbreak dataset'!$A:$F,6)="",1,0))</f>
        <v>1</v>
      </c>
      <c r="G74" s="3">
        <f>IF(VLOOKUP($A74,'Outbreak dataset'!$A:$L,12)&gt;24*(1-1), IF(VLOOKUP($A74,'Outbreak dataset'!$A:$L,6)&lt;24*(1),1,0),  IF(VLOOKUP($A74,'Outbreak dataset'!$A:$L,6)="",0,0))</f>
        <v>0</v>
      </c>
      <c r="H74" s="3">
        <f>IF(VLOOKUP($A74,'Outbreak dataset'!$A:$L,12)&gt;24*(2-1), IF(VLOOKUP($A74,'Outbreak dataset'!$A:$L,6)&lt;24*(2),1,0),  IF(VLOOKUP($A74,'Outbreak dataset'!$A:$L,6)="",0,0))</f>
        <v>0</v>
      </c>
      <c r="I74" s="3">
        <f>IF(VLOOKUP($A74,'Outbreak dataset'!$A:$L,12)&gt;24*(3-1), IF(VLOOKUP($A74,'Outbreak dataset'!$A:$L,6)&lt;24*(3),1,0),  IF(VLOOKUP($A74,'Outbreak dataset'!$A:$L,6)="",0,0))</f>
        <v>0</v>
      </c>
      <c r="J74" s="3">
        <f>IF(VLOOKUP($A74,'Outbreak dataset'!$A:$L,12)&gt;24*(4-1), IF(VLOOKUP($A74,'Outbreak dataset'!$A:$L,6)&lt;24*(4),1,0),  IF(VLOOKUP($A74,'Outbreak dataset'!$A:$L,6)="",0,0))</f>
        <v>0</v>
      </c>
      <c r="K74" s="3">
        <f>IF(VLOOKUP($A74,'Outbreak dataset'!$A:$L,12)&gt;24*(5-1), IF(VLOOKUP($A74,'Outbreak dataset'!$A:$L,6)&lt;24*(5),1,0),  IF(VLOOKUP($A74,'Outbreak dataset'!$A:$L,6)="",0,0))</f>
        <v>0</v>
      </c>
      <c r="L74" s="51">
        <f>IF(VLOOKUP($A74,'Outbreak dataset'!$A:$L,12)&lt;24*(1-1), IF(VLOOKUP($A74,'Outbreak dataset'!$A:$L,6)="",0,1),0)</f>
        <v>0</v>
      </c>
      <c r="M74" s="51">
        <f>IF(VLOOKUP($A74,'Outbreak dataset'!$A:$L,12)&lt;24*(2-1), IF(VLOOKUP($A74,'Outbreak dataset'!$A:$L,6)="",0,1),0)</f>
        <v>0</v>
      </c>
      <c r="N74" s="51">
        <f>IF(VLOOKUP($A74,'Outbreak dataset'!$A:$L,12)&lt;24*(3-1), IF(VLOOKUP($A74,'Outbreak dataset'!$A:$L,6)="",0,1),0)</f>
        <v>0</v>
      </c>
      <c r="O74" s="51">
        <f>IF(VLOOKUP($A74,'Outbreak dataset'!$A:$L,12)&lt;24*(4-1), IF(VLOOKUP($A74,'Outbreak dataset'!$A:$L,6)="",0,1),0)</f>
        <v>0</v>
      </c>
      <c r="P74" s="51">
        <f>IF(VLOOKUP($A74,'Outbreak dataset'!$A:$L,12)&lt;24*(5-1), IF(VLOOKUP($A74,'Outbreak dataset'!$A:$L,6)="",0,1),0)</f>
        <v>0</v>
      </c>
    </row>
    <row r="75" spans="1:16">
      <c r="A75" s="50">
        <f>IF(ISERROR(MATCH(A74+1,'Outbreak dataset'!A:A,0)),"",A74+1)</f>
        <v>73</v>
      </c>
      <c r="B75" s="3">
        <f>IF(VLOOKUP($A75,'Outbreak dataset'!$A:$F,6)&gt;24*1,1,IF(VLOOKUP($A75,'Outbreak dataset'!$A:$F,6)="",1,0))</f>
        <v>1</v>
      </c>
      <c r="C75" s="3">
        <f>IF(VLOOKUP($A75,'Outbreak dataset'!$A:$F,6)&gt;24*2,1,IF(VLOOKUP($A75,'Outbreak dataset'!$A:$F,6)="",1,0))</f>
        <v>1</v>
      </c>
      <c r="D75" s="3">
        <f>IF(VLOOKUP($A75,'Outbreak dataset'!$A:$F,6)&gt;24*3,1,IF(VLOOKUP($A75,'Outbreak dataset'!$A:$F,6)="",1,0))</f>
        <v>1</v>
      </c>
      <c r="E75" s="3">
        <f>IF(VLOOKUP($A75,'Outbreak dataset'!$A:$F,6)&gt;24*4,1,IF(VLOOKUP($A75,'Outbreak dataset'!$A:$F,6)="",1,0))</f>
        <v>1</v>
      </c>
      <c r="F75" s="3">
        <f>IF(VLOOKUP($A75,'Outbreak dataset'!$A:$F,6)&gt;24*5,1,IF(VLOOKUP($A75,'Outbreak dataset'!$A:$F,6)="",1,0))</f>
        <v>1</v>
      </c>
      <c r="G75" s="3">
        <f>IF(VLOOKUP($A75,'Outbreak dataset'!$A:$L,12)&gt;24*(1-1), IF(VLOOKUP($A75,'Outbreak dataset'!$A:$L,6)&lt;24*(1),1,0),  IF(VLOOKUP($A75,'Outbreak dataset'!$A:$L,6)="",0,0))</f>
        <v>0</v>
      </c>
      <c r="H75" s="3">
        <f>IF(VLOOKUP($A75,'Outbreak dataset'!$A:$L,12)&gt;24*(2-1), IF(VLOOKUP($A75,'Outbreak dataset'!$A:$L,6)&lt;24*(2),1,0),  IF(VLOOKUP($A75,'Outbreak dataset'!$A:$L,6)="",0,0))</f>
        <v>0</v>
      </c>
      <c r="I75" s="3">
        <f>IF(VLOOKUP($A75,'Outbreak dataset'!$A:$L,12)&gt;24*(3-1), IF(VLOOKUP($A75,'Outbreak dataset'!$A:$L,6)&lt;24*(3),1,0),  IF(VLOOKUP($A75,'Outbreak dataset'!$A:$L,6)="",0,0))</f>
        <v>0</v>
      </c>
      <c r="J75" s="3">
        <f>IF(VLOOKUP($A75,'Outbreak dataset'!$A:$L,12)&gt;24*(4-1), IF(VLOOKUP($A75,'Outbreak dataset'!$A:$L,6)&lt;24*(4),1,0),  IF(VLOOKUP($A75,'Outbreak dataset'!$A:$L,6)="",0,0))</f>
        <v>0</v>
      </c>
      <c r="K75" s="3">
        <f>IF(VLOOKUP($A75,'Outbreak dataset'!$A:$L,12)&gt;24*(5-1), IF(VLOOKUP($A75,'Outbreak dataset'!$A:$L,6)&lt;24*(5),1,0),  IF(VLOOKUP($A75,'Outbreak dataset'!$A:$L,6)="",0,0))</f>
        <v>0</v>
      </c>
      <c r="L75" s="51">
        <f>IF(VLOOKUP($A75,'Outbreak dataset'!$A:$L,12)&lt;24*(1-1), IF(VLOOKUP($A75,'Outbreak dataset'!$A:$L,6)="",0,1),0)</f>
        <v>0</v>
      </c>
      <c r="M75" s="51">
        <f>IF(VLOOKUP($A75,'Outbreak dataset'!$A:$L,12)&lt;24*(2-1), IF(VLOOKUP($A75,'Outbreak dataset'!$A:$L,6)="",0,1),0)</f>
        <v>0</v>
      </c>
      <c r="N75" s="51">
        <f>IF(VLOOKUP($A75,'Outbreak dataset'!$A:$L,12)&lt;24*(3-1), IF(VLOOKUP($A75,'Outbreak dataset'!$A:$L,6)="",0,1),0)</f>
        <v>0</v>
      </c>
      <c r="O75" s="51">
        <f>IF(VLOOKUP($A75,'Outbreak dataset'!$A:$L,12)&lt;24*(4-1), IF(VLOOKUP($A75,'Outbreak dataset'!$A:$L,6)="",0,1),0)</f>
        <v>0</v>
      </c>
      <c r="P75" s="51">
        <f>IF(VLOOKUP($A75,'Outbreak dataset'!$A:$L,12)&lt;24*(5-1), IF(VLOOKUP($A75,'Outbreak dataset'!$A:$L,6)="",0,1),0)</f>
        <v>0</v>
      </c>
    </row>
    <row r="76" spans="1:16">
      <c r="A76" s="50">
        <f>IF(ISERROR(MATCH(A75+1,'Outbreak dataset'!A:A,0)),"",A75+1)</f>
        <v>74</v>
      </c>
      <c r="B76" s="3">
        <f>IF(VLOOKUP($A76,'Outbreak dataset'!$A:$F,6)&gt;24*1,1,IF(VLOOKUP($A76,'Outbreak dataset'!$A:$F,6)="",1,0))</f>
        <v>1</v>
      </c>
      <c r="C76" s="3">
        <f>IF(VLOOKUP($A76,'Outbreak dataset'!$A:$F,6)&gt;24*2,1,IF(VLOOKUP($A76,'Outbreak dataset'!$A:$F,6)="",1,0))</f>
        <v>1</v>
      </c>
      <c r="D76" s="3">
        <f>IF(VLOOKUP($A76,'Outbreak dataset'!$A:$F,6)&gt;24*3,1,IF(VLOOKUP($A76,'Outbreak dataset'!$A:$F,6)="",1,0))</f>
        <v>1</v>
      </c>
      <c r="E76" s="3">
        <f>IF(VLOOKUP($A76,'Outbreak dataset'!$A:$F,6)&gt;24*4,1,IF(VLOOKUP($A76,'Outbreak dataset'!$A:$F,6)="",1,0))</f>
        <v>1</v>
      </c>
      <c r="F76" s="3">
        <f>IF(VLOOKUP($A76,'Outbreak dataset'!$A:$F,6)&gt;24*5,1,IF(VLOOKUP($A76,'Outbreak dataset'!$A:$F,6)="",1,0))</f>
        <v>1</v>
      </c>
      <c r="G76" s="3">
        <f>IF(VLOOKUP($A76,'Outbreak dataset'!$A:$L,12)&gt;24*(1-1), IF(VLOOKUP($A76,'Outbreak dataset'!$A:$L,6)&lt;24*(1),1,0),  IF(VLOOKUP($A76,'Outbreak dataset'!$A:$L,6)="",0,0))</f>
        <v>0</v>
      </c>
      <c r="H76" s="3">
        <f>IF(VLOOKUP($A76,'Outbreak dataset'!$A:$L,12)&gt;24*(2-1), IF(VLOOKUP($A76,'Outbreak dataset'!$A:$L,6)&lt;24*(2),1,0),  IF(VLOOKUP($A76,'Outbreak dataset'!$A:$L,6)="",0,0))</f>
        <v>0</v>
      </c>
      <c r="I76" s="3">
        <f>IF(VLOOKUP($A76,'Outbreak dataset'!$A:$L,12)&gt;24*(3-1), IF(VLOOKUP($A76,'Outbreak dataset'!$A:$L,6)&lt;24*(3),1,0),  IF(VLOOKUP($A76,'Outbreak dataset'!$A:$L,6)="",0,0))</f>
        <v>0</v>
      </c>
      <c r="J76" s="3">
        <f>IF(VLOOKUP($A76,'Outbreak dataset'!$A:$L,12)&gt;24*(4-1), IF(VLOOKUP($A76,'Outbreak dataset'!$A:$L,6)&lt;24*(4),1,0),  IF(VLOOKUP($A76,'Outbreak dataset'!$A:$L,6)="",0,0))</f>
        <v>0</v>
      </c>
      <c r="K76" s="3">
        <f>IF(VLOOKUP($A76,'Outbreak dataset'!$A:$L,12)&gt;24*(5-1), IF(VLOOKUP($A76,'Outbreak dataset'!$A:$L,6)&lt;24*(5),1,0),  IF(VLOOKUP($A76,'Outbreak dataset'!$A:$L,6)="",0,0))</f>
        <v>0</v>
      </c>
      <c r="L76" s="51">
        <f>IF(VLOOKUP($A76,'Outbreak dataset'!$A:$L,12)&lt;24*(1-1), IF(VLOOKUP($A76,'Outbreak dataset'!$A:$L,6)="",0,1),0)</f>
        <v>0</v>
      </c>
      <c r="M76" s="51">
        <f>IF(VLOOKUP($A76,'Outbreak dataset'!$A:$L,12)&lt;24*(2-1), IF(VLOOKUP($A76,'Outbreak dataset'!$A:$L,6)="",0,1),0)</f>
        <v>0</v>
      </c>
      <c r="N76" s="51">
        <f>IF(VLOOKUP($A76,'Outbreak dataset'!$A:$L,12)&lt;24*(3-1), IF(VLOOKUP($A76,'Outbreak dataset'!$A:$L,6)="",0,1),0)</f>
        <v>0</v>
      </c>
      <c r="O76" s="51">
        <f>IF(VLOOKUP($A76,'Outbreak dataset'!$A:$L,12)&lt;24*(4-1), IF(VLOOKUP($A76,'Outbreak dataset'!$A:$L,6)="",0,1),0)</f>
        <v>0</v>
      </c>
      <c r="P76" s="51">
        <f>IF(VLOOKUP($A76,'Outbreak dataset'!$A:$L,12)&lt;24*(5-1), IF(VLOOKUP($A76,'Outbreak dataset'!$A:$L,6)="",0,1),0)</f>
        <v>0</v>
      </c>
    </row>
    <row r="77" spans="1:16">
      <c r="A77" s="50">
        <f>IF(ISERROR(MATCH(A76+1,'Outbreak dataset'!A:A,0)),"",A76+1)</f>
        <v>75</v>
      </c>
      <c r="B77" s="3">
        <f>IF(VLOOKUP($A77,'Outbreak dataset'!$A:$F,6)&gt;24*1,1,IF(VLOOKUP($A77,'Outbreak dataset'!$A:$F,6)="",1,0))</f>
        <v>1</v>
      </c>
      <c r="C77" s="3">
        <f>IF(VLOOKUP($A77,'Outbreak dataset'!$A:$F,6)&gt;24*2,1,IF(VLOOKUP($A77,'Outbreak dataset'!$A:$F,6)="",1,0))</f>
        <v>1</v>
      </c>
      <c r="D77" s="3">
        <f>IF(VLOOKUP($A77,'Outbreak dataset'!$A:$F,6)&gt;24*3,1,IF(VLOOKUP($A77,'Outbreak dataset'!$A:$F,6)="",1,0))</f>
        <v>1</v>
      </c>
      <c r="E77" s="3">
        <f>IF(VLOOKUP($A77,'Outbreak dataset'!$A:$F,6)&gt;24*4,1,IF(VLOOKUP($A77,'Outbreak dataset'!$A:$F,6)="",1,0))</f>
        <v>1</v>
      </c>
      <c r="F77" s="3">
        <f>IF(VLOOKUP($A77,'Outbreak dataset'!$A:$F,6)&gt;24*5,1,IF(VLOOKUP($A77,'Outbreak dataset'!$A:$F,6)="",1,0))</f>
        <v>1</v>
      </c>
      <c r="G77" s="3">
        <f>IF(VLOOKUP($A77,'Outbreak dataset'!$A:$L,12)&gt;24*(1-1), IF(VLOOKUP($A77,'Outbreak dataset'!$A:$L,6)&lt;24*(1),1,0),  IF(VLOOKUP($A77,'Outbreak dataset'!$A:$L,6)="",0,0))</f>
        <v>0</v>
      </c>
      <c r="H77" s="3">
        <f>IF(VLOOKUP($A77,'Outbreak dataset'!$A:$L,12)&gt;24*(2-1), IF(VLOOKUP($A77,'Outbreak dataset'!$A:$L,6)&lt;24*(2),1,0),  IF(VLOOKUP($A77,'Outbreak dataset'!$A:$L,6)="",0,0))</f>
        <v>0</v>
      </c>
      <c r="I77" s="3">
        <f>IF(VLOOKUP($A77,'Outbreak dataset'!$A:$L,12)&gt;24*(3-1), IF(VLOOKUP($A77,'Outbreak dataset'!$A:$L,6)&lt;24*(3),1,0),  IF(VLOOKUP($A77,'Outbreak dataset'!$A:$L,6)="",0,0))</f>
        <v>0</v>
      </c>
      <c r="J77" s="3">
        <f>IF(VLOOKUP($A77,'Outbreak dataset'!$A:$L,12)&gt;24*(4-1), IF(VLOOKUP($A77,'Outbreak dataset'!$A:$L,6)&lt;24*(4),1,0),  IF(VLOOKUP($A77,'Outbreak dataset'!$A:$L,6)="",0,0))</f>
        <v>0</v>
      </c>
      <c r="K77" s="3">
        <f>IF(VLOOKUP($A77,'Outbreak dataset'!$A:$L,12)&gt;24*(5-1), IF(VLOOKUP($A77,'Outbreak dataset'!$A:$L,6)&lt;24*(5),1,0),  IF(VLOOKUP($A77,'Outbreak dataset'!$A:$L,6)="",0,0))</f>
        <v>0</v>
      </c>
      <c r="L77" s="51">
        <f>IF(VLOOKUP($A77,'Outbreak dataset'!$A:$L,12)&lt;24*(1-1), IF(VLOOKUP($A77,'Outbreak dataset'!$A:$L,6)="",0,1),0)</f>
        <v>0</v>
      </c>
      <c r="M77" s="51">
        <f>IF(VLOOKUP($A77,'Outbreak dataset'!$A:$L,12)&lt;24*(2-1), IF(VLOOKUP($A77,'Outbreak dataset'!$A:$L,6)="",0,1),0)</f>
        <v>0</v>
      </c>
      <c r="N77" s="51">
        <f>IF(VLOOKUP($A77,'Outbreak dataset'!$A:$L,12)&lt;24*(3-1), IF(VLOOKUP($A77,'Outbreak dataset'!$A:$L,6)="",0,1),0)</f>
        <v>0</v>
      </c>
      <c r="O77" s="51">
        <f>IF(VLOOKUP($A77,'Outbreak dataset'!$A:$L,12)&lt;24*(4-1), IF(VLOOKUP($A77,'Outbreak dataset'!$A:$L,6)="",0,1),0)</f>
        <v>0</v>
      </c>
      <c r="P77" s="51">
        <f>IF(VLOOKUP($A77,'Outbreak dataset'!$A:$L,12)&lt;24*(5-1), IF(VLOOKUP($A77,'Outbreak dataset'!$A:$L,6)="",0,1),0)</f>
        <v>0</v>
      </c>
    </row>
    <row r="78" spans="1:16">
      <c r="A78" s="50">
        <f>IF(ISERROR(MATCH(A77+1,'Outbreak dataset'!A:A,0)),"",A77+1)</f>
        <v>76</v>
      </c>
      <c r="B78" s="3">
        <f>IF(VLOOKUP($A78,'Outbreak dataset'!$A:$F,6)&gt;24*1,1,IF(VLOOKUP($A78,'Outbreak dataset'!$A:$F,6)="",1,0))</f>
        <v>1</v>
      </c>
      <c r="C78" s="3">
        <f>IF(VLOOKUP($A78,'Outbreak dataset'!$A:$F,6)&gt;24*2,1,IF(VLOOKUP($A78,'Outbreak dataset'!$A:$F,6)="",1,0))</f>
        <v>1</v>
      </c>
      <c r="D78" s="3">
        <f>IF(VLOOKUP($A78,'Outbreak dataset'!$A:$F,6)&gt;24*3,1,IF(VLOOKUP($A78,'Outbreak dataset'!$A:$F,6)="",1,0))</f>
        <v>1</v>
      </c>
      <c r="E78" s="3">
        <f>IF(VLOOKUP($A78,'Outbreak dataset'!$A:$F,6)&gt;24*4,1,IF(VLOOKUP($A78,'Outbreak dataset'!$A:$F,6)="",1,0))</f>
        <v>1</v>
      </c>
      <c r="F78" s="3">
        <f>IF(VLOOKUP($A78,'Outbreak dataset'!$A:$F,6)&gt;24*5,1,IF(VLOOKUP($A78,'Outbreak dataset'!$A:$F,6)="",1,0))</f>
        <v>1</v>
      </c>
      <c r="G78" s="3">
        <f>IF(VLOOKUP($A78,'Outbreak dataset'!$A:$L,12)&gt;24*(1-1), IF(VLOOKUP($A78,'Outbreak dataset'!$A:$L,6)&lt;24*(1),1,0),  IF(VLOOKUP($A78,'Outbreak dataset'!$A:$L,6)="",0,0))</f>
        <v>0</v>
      </c>
      <c r="H78" s="3">
        <f>IF(VLOOKUP($A78,'Outbreak dataset'!$A:$L,12)&gt;24*(2-1), IF(VLOOKUP($A78,'Outbreak dataset'!$A:$L,6)&lt;24*(2),1,0),  IF(VLOOKUP($A78,'Outbreak dataset'!$A:$L,6)="",0,0))</f>
        <v>0</v>
      </c>
      <c r="I78" s="3">
        <f>IF(VLOOKUP($A78,'Outbreak dataset'!$A:$L,12)&gt;24*(3-1), IF(VLOOKUP($A78,'Outbreak dataset'!$A:$L,6)&lt;24*(3),1,0),  IF(VLOOKUP($A78,'Outbreak dataset'!$A:$L,6)="",0,0))</f>
        <v>0</v>
      </c>
      <c r="J78" s="3">
        <f>IF(VLOOKUP($A78,'Outbreak dataset'!$A:$L,12)&gt;24*(4-1), IF(VLOOKUP($A78,'Outbreak dataset'!$A:$L,6)&lt;24*(4),1,0),  IF(VLOOKUP($A78,'Outbreak dataset'!$A:$L,6)="",0,0))</f>
        <v>0</v>
      </c>
      <c r="K78" s="3">
        <f>IF(VLOOKUP($A78,'Outbreak dataset'!$A:$L,12)&gt;24*(5-1), IF(VLOOKUP($A78,'Outbreak dataset'!$A:$L,6)&lt;24*(5),1,0),  IF(VLOOKUP($A78,'Outbreak dataset'!$A:$L,6)="",0,0))</f>
        <v>0</v>
      </c>
      <c r="L78" s="51">
        <f>IF(VLOOKUP($A78,'Outbreak dataset'!$A:$L,12)&lt;24*(1-1), IF(VLOOKUP($A78,'Outbreak dataset'!$A:$L,6)="",0,1),0)</f>
        <v>0</v>
      </c>
      <c r="M78" s="51">
        <f>IF(VLOOKUP($A78,'Outbreak dataset'!$A:$L,12)&lt;24*(2-1), IF(VLOOKUP($A78,'Outbreak dataset'!$A:$L,6)="",0,1),0)</f>
        <v>0</v>
      </c>
      <c r="N78" s="51">
        <f>IF(VLOOKUP($A78,'Outbreak dataset'!$A:$L,12)&lt;24*(3-1), IF(VLOOKUP($A78,'Outbreak dataset'!$A:$L,6)="",0,1),0)</f>
        <v>0</v>
      </c>
      <c r="O78" s="51">
        <f>IF(VLOOKUP($A78,'Outbreak dataset'!$A:$L,12)&lt;24*(4-1), IF(VLOOKUP($A78,'Outbreak dataset'!$A:$L,6)="",0,1),0)</f>
        <v>0</v>
      </c>
      <c r="P78" s="51">
        <f>IF(VLOOKUP($A78,'Outbreak dataset'!$A:$L,12)&lt;24*(5-1), IF(VLOOKUP($A78,'Outbreak dataset'!$A:$L,6)="",0,1),0)</f>
        <v>0</v>
      </c>
    </row>
    <row r="79" spans="1:16">
      <c r="A79" s="50">
        <f>IF(ISERROR(MATCH(A78+1,'Outbreak dataset'!A:A,0)),"",A78+1)</f>
        <v>77</v>
      </c>
      <c r="B79" s="3">
        <f>IF(VLOOKUP($A79,'Outbreak dataset'!$A:$F,6)&gt;24*1,1,IF(VLOOKUP($A79,'Outbreak dataset'!$A:$F,6)="",1,0))</f>
        <v>1</v>
      </c>
      <c r="C79" s="3">
        <f>IF(VLOOKUP($A79,'Outbreak dataset'!$A:$F,6)&gt;24*2,1,IF(VLOOKUP($A79,'Outbreak dataset'!$A:$F,6)="",1,0))</f>
        <v>1</v>
      </c>
      <c r="D79" s="3">
        <f>IF(VLOOKUP($A79,'Outbreak dataset'!$A:$F,6)&gt;24*3,1,IF(VLOOKUP($A79,'Outbreak dataset'!$A:$F,6)="",1,0))</f>
        <v>1</v>
      </c>
      <c r="E79" s="3">
        <f>IF(VLOOKUP($A79,'Outbreak dataset'!$A:$F,6)&gt;24*4,1,IF(VLOOKUP($A79,'Outbreak dataset'!$A:$F,6)="",1,0))</f>
        <v>1</v>
      </c>
      <c r="F79" s="3">
        <f>IF(VLOOKUP($A79,'Outbreak dataset'!$A:$F,6)&gt;24*5,1,IF(VLOOKUP($A79,'Outbreak dataset'!$A:$F,6)="",1,0))</f>
        <v>1</v>
      </c>
      <c r="G79" s="3">
        <f>IF(VLOOKUP($A79,'Outbreak dataset'!$A:$L,12)&gt;24*(1-1), IF(VLOOKUP($A79,'Outbreak dataset'!$A:$L,6)&lt;24*(1),1,0),  IF(VLOOKUP($A79,'Outbreak dataset'!$A:$L,6)="",0,0))</f>
        <v>0</v>
      </c>
      <c r="H79" s="3">
        <f>IF(VLOOKUP($A79,'Outbreak dataset'!$A:$L,12)&gt;24*(2-1), IF(VLOOKUP($A79,'Outbreak dataset'!$A:$L,6)&lt;24*(2),1,0),  IF(VLOOKUP($A79,'Outbreak dataset'!$A:$L,6)="",0,0))</f>
        <v>0</v>
      </c>
      <c r="I79" s="3">
        <f>IF(VLOOKUP($A79,'Outbreak dataset'!$A:$L,12)&gt;24*(3-1), IF(VLOOKUP($A79,'Outbreak dataset'!$A:$L,6)&lt;24*(3),1,0),  IF(VLOOKUP($A79,'Outbreak dataset'!$A:$L,6)="",0,0))</f>
        <v>0</v>
      </c>
      <c r="J79" s="3">
        <f>IF(VLOOKUP($A79,'Outbreak dataset'!$A:$L,12)&gt;24*(4-1), IF(VLOOKUP($A79,'Outbreak dataset'!$A:$L,6)&lt;24*(4),1,0),  IF(VLOOKUP($A79,'Outbreak dataset'!$A:$L,6)="",0,0))</f>
        <v>0</v>
      </c>
      <c r="K79" s="3">
        <f>IF(VLOOKUP($A79,'Outbreak dataset'!$A:$L,12)&gt;24*(5-1), IF(VLOOKUP($A79,'Outbreak dataset'!$A:$L,6)&lt;24*(5),1,0),  IF(VLOOKUP($A79,'Outbreak dataset'!$A:$L,6)="",0,0))</f>
        <v>0</v>
      </c>
      <c r="L79" s="51">
        <f>IF(VLOOKUP($A79,'Outbreak dataset'!$A:$L,12)&lt;24*(1-1), IF(VLOOKUP($A79,'Outbreak dataset'!$A:$L,6)="",0,1),0)</f>
        <v>0</v>
      </c>
      <c r="M79" s="51">
        <f>IF(VLOOKUP($A79,'Outbreak dataset'!$A:$L,12)&lt;24*(2-1), IF(VLOOKUP($A79,'Outbreak dataset'!$A:$L,6)="",0,1),0)</f>
        <v>0</v>
      </c>
      <c r="N79" s="51">
        <f>IF(VLOOKUP($A79,'Outbreak dataset'!$A:$L,12)&lt;24*(3-1), IF(VLOOKUP($A79,'Outbreak dataset'!$A:$L,6)="",0,1),0)</f>
        <v>0</v>
      </c>
      <c r="O79" s="51">
        <f>IF(VLOOKUP($A79,'Outbreak dataset'!$A:$L,12)&lt;24*(4-1), IF(VLOOKUP($A79,'Outbreak dataset'!$A:$L,6)="",0,1),0)</f>
        <v>0</v>
      </c>
      <c r="P79" s="51">
        <f>IF(VLOOKUP($A79,'Outbreak dataset'!$A:$L,12)&lt;24*(5-1), IF(VLOOKUP($A79,'Outbreak dataset'!$A:$L,6)="",0,1),0)</f>
        <v>0</v>
      </c>
    </row>
    <row r="80" spans="1:16">
      <c r="A80" s="50">
        <f>IF(ISERROR(MATCH(A79+1,'Outbreak dataset'!A:A,0)),"",A79+1)</f>
        <v>78</v>
      </c>
      <c r="B80" s="3">
        <f>IF(VLOOKUP($A80,'Outbreak dataset'!$A:$F,6)&gt;24*1,1,IF(VLOOKUP($A80,'Outbreak dataset'!$A:$F,6)="",1,0))</f>
        <v>1</v>
      </c>
      <c r="C80" s="3">
        <f>IF(VLOOKUP($A80,'Outbreak dataset'!$A:$F,6)&gt;24*2,1,IF(VLOOKUP($A80,'Outbreak dataset'!$A:$F,6)="",1,0))</f>
        <v>1</v>
      </c>
      <c r="D80" s="3">
        <f>IF(VLOOKUP($A80,'Outbreak dataset'!$A:$F,6)&gt;24*3,1,IF(VLOOKUP($A80,'Outbreak dataset'!$A:$F,6)="",1,0))</f>
        <v>1</v>
      </c>
      <c r="E80" s="3">
        <f>IF(VLOOKUP($A80,'Outbreak dataset'!$A:$F,6)&gt;24*4,1,IF(VLOOKUP($A80,'Outbreak dataset'!$A:$F,6)="",1,0))</f>
        <v>1</v>
      </c>
      <c r="F80" s="3">
        <f>IF(VLOOKUP($A80,'Outbreak dataset'!$A:$F,6)&gt;24*5,1,IF(VLOOKUP($A80,'Outbreak dataset'!$A:$F,6)="",1,0))</f>
        <v>1</v>
      </c>
      <c r="G80" s="3">
        <f>IF(VLOOKUP($A80,'Outbreak dataset'!$A:$L,12)&gt;24*(1-1), IF(VLOOKUP($A80,'Outbreak dataset'!$A:$L,6)&lt;24*(1),1,0),  IF(VLOOKUP($A80,'Outbreak dataset'!$A:$L,6)="",0,0))</f>
        <v>0</v>
      </c>
      <c r="H80" s="3">
        <f>IF(VLOOKUP($A80,'Outbreak dataset'!$A:$L,12)&gt;24*(2-1), IF(VLOOKUP($A80,'Outbreak dataset'!$A:$L,6)&lt;24*(2),1,0),  IF(VLOOKUP($A80,'Outbreak dataset'!$A:$L,6)="",0,0))</f>
        <v>0</v>
      </c>
      <c r="I80" s="3">
        <f>IF(VLOOKUP($A80,'Outbreak dataset'!$A:$L,12)&gt;24*(3-1), IF(VLOOKUP($A80,'Outbreak dataset'!$A:$L,6)&lt;24*(3),1,0),  IF(VLOOKUP($A80,'Outbreak dataset'!$A:$L,6)="",0,0))</f>
        <v>0</v>
      </c>
      <c r="J80" s="3">
        <f>IF(VLOOKUP($A80,'Outbreak dataset'!$A:$L,12)&gt;24*(4-1), IF(VLOOKUP($A80,'Outbreak dataset'!$A:$L,6)&lt;24*(4),1,0),  IF(VLOOKUP($A80,'Outbreak dataset'!$A:$L,6)="",0,0))</f>
        <v>0</v>
      </c>
      <c r="K80" s="3">
        <f>IF(VLOOKUP($A80,'Outbreak dataset'!$A:$L,12)&gt;24*(5-1), IF(VLOOKUP($A80,'Outbreak dataset'!$A:$L,6)&lt;24*(5),1,0),  IF(VLOOKUP($A80,'Outbreak dataset'!$A:$L,6)="",0,0))</f>
        <v>0</v>
      </c>
      <c r="L80" s="51">
        <f>IF(VLOOKUP($A80,'Outbreak dataset'!$A:$L,12)&lt;24*(1-1), IF(VLOOKUP($A80,'Outbreak dataset'!$A:$L,6)="",0,1),0)</f>
        <v>0</v>
      </c>
      <c r="M80" s="51">
        <f>IF(VLOOKUP($A80,'Outbreak dataset'!$A:$L,12)&lt;24*(2-1), IF(VLOOKUP($A80,'Outbreak dataset'!$A:$L,6)="",0,1),0)</f>
        <v>0</v>
      </c>
      <c r="N80" s="51">
        <f>IF(VLOOKUP($A80,'Outbreak dataset'!$A:$L,12)&lt;24*(3-1), IF(VLOOKUP($A80,'Outbreak dataset'!$A:$L,6)="",0,1),0)</f>
        <v>0</v>
      </c>
      <c r="O80" s="51">
        <f>IF(VLOOKUP($A80,'Outbreak dataset'!$A:$L,12)&lt;24*(4-1), IF(VLOOKUP($A80,'Outbreak dataset'!$A:$L,6)="",0,1),0)</f>
        <v>0</v>
      </c>
      <c r="P80" s="51">
        <f>IF(VLOOKUP($A80,'Outbreak dataset'!$A:$L,12)&lt;24*(5-1), IF(VLOOKUP($A80,'Outbreak dataset'!$A:$L,6)="",0,1),0)</f>
        <v>0</v>
      </c>
    </row>
    <row r="81" spans="1:17" s="7" customFormat="1">
      <c r="A81" s="50"/>
      <c r="B81" s="3"/>
      <c r="C81" s="3"/>
      <c r="D81" s="3"/>
      <c r="E81" s="3"/>
      <c r="F81" s="3"/>
      <c r="G81" s="3"/>
      <c r="H81" s="3"/>
      <c r="I81" s="3"/>
      <c r="J81" s="3"/>
      <c r="K81" s="3"/>
      <c r="L81" s="51"/>
      <c r="M81" s="51"/>
      <c r="N81" s="51"/>
      <c r="O81" s="51"/>
      <c r="P81" s="51"/>
      <c r="Q81" s="52"/>
    </row>
    <row r="82" spans="1:17">
      <c r="A82" s="50"/>
      <c r="L82" s="51"/>
      <c r="M82" s="51"/>
      <c r="N82" s="51"/>
      <c r="O82" s="51"/>
      <c r="P82" s="51"/>
      <c r="Q82" s="52"/>
    </row>
    <row r="83" spans="1:17">
      <c r="A83" s="50"/>
      <c r="L83" s="51"/>
      <c r="M83" s="51"/>
      <c r="N83" s="51"/>
      <c r="O83" s="51"/>
      <c r="P83" s="51"/>
      <c r="Q83" s="52"/>
    </row>
    <row r="84" spans="1:17">
      <c r="A84" s="50"/>
      <c r="L84" s="51"/>
      <c r="M84" s="51"/>
      <c r="N84" s="51"/>
      <c r="O84" s="51"/>
      <c r="P84" s="51"/>
      <c r="Q84" s="52"/>
    </row>
    <row r="85" spans="1:17">
      <c r="A85" s="50"/>
      <c r="L85" s="51"/>
      <c r="M85" s="51"/>
      <c r="N85" s="51"/>
      <c r="O85" s="51"/>
      <c r="P85" s="51"/>
      <c r="Q85" s="52"/>
    </row>
    <row r="86" spans="1:17">
      <c r="A86" s="50"/>
      <c r="L86" s="51"/>
      <c r="M86" s="51"/>
      <c r="N86" s="51"/>
      <c r="O86" s="51"/>
      <c r="P86" s="51"/>
      <c r="Q86" s="52"/>
    </row>
    <row r="87" spans="1:17">
      <c r="A87" s="53"/>
      <c r="Q87" s="52"/>
    </row>
    <row r="88" spans="1:17">
      <c r="A88" s="53"/>
      <c r="Q88" s="52"/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H14" sqref="H14:K14"/>
    </sheetView>
  </sheetViews>
  <sheetFormatPr defaultColWidth="8.875" defaultRowHeight="15.75"/>
  <cols>
    <col min="1" max="2" width="15.625" customWidth="1"/>
    <col min="3" max="3" width="15.875" customWidth="1"/>
    <col min="4" max="5" width="15.625" customWidth="1"/>
    <col min="6" max="6" width="7" customWidth="1"/>
    <col min="7" max="7" width="29.125" customWidth="1"/>
    <col min="10" max="10" width="8.875" customWidth="1"/>
    <col min="11" max="11" width="10.125" customWidth="1"/>
  </cols>
  <sheetData>
    <row r="1" spans="1:11" ht="18.75">
      <c r="A1" s="13" t="s">
        <v>48</v>
      </c>
      <c r="B1" s="13"/>
    </row>
    <row r="2" spans="1:11">
      <c r="A2" s="18" t="s">
        <v>49</v>
      </c>
      <c r="B2" s="18" t="s">
        <v>50</v>
      </c>
      <c r="C2" s="18"/>
      <c r="D2" s="19"/>
      <c r="E2" s="18"/>
      <c r="F2" s="18"/>
      <c r="K2" s="8"/>
    </row>
    <row r="3" spans="1:11">
      <c r="A3" s="22">
        <f t="array" ref="A3">IF(ISERROR(INDEX('Outbreak dataset'!A:B,SMALL(IF('Outbreak dataset'!A:B="Seed",ROW('Outbreak dataset'!A:B)),ROW(1:1)),1)),"",INDEX('Outbreak dataset'!A:B,SMALL(IF('Outbreak dataset'!A:B="Seed",ROW('Outbreak dataset'!A:B)),ROW(1:1)),1))</f>
        <v>1</v>
      </c>
      <c r="B3" s="23">
        <f>INDEX('Outbreak dataset'!A:N,MATCH(A3,'Outbreak dataset'!A:A,0),14)</f>
        <v>1</v>
      </c>
      <c r="C3" s="19"/>
    </row>
    <row r="4" spans="1:11">
      <c r="A4" s="22">
        <f t="array" ref="A4">IF(ISERROR(INDEX('Outbreak dataset'!A:B,SMALL(IF('Outbreak dataset'!A:B="Seed",ROW('Outbreak dataset'!A:B)),ROW(2:2)),1)),"",INDEX('Outbreak dataset'!A:B,SMALL(IF('Outbreak dataset'!A:B="Seed",ROW('Outbreak dataset'!A:B)),ROW(2:2)),1))</f>
        <v>4</v>
      </c>
      <c r="B4" s="23">
        <f>INDEX('Outbreak dataset'!A:N,MATCH(A4,'Outbreak dataset'!A:A,0),14)</f>
        <v>1</v>
      </c>
      <c r="C4" s="19"/>
    </row>
    <row r="5" spans="1:11">
      <c r="A5" s="22">
        <f t="array" ref="A5">IF(ISERROR(INDEX('Outbreak dataset'!A:B,SMALL(IF('Outbreak dataset'!A:B="Seed",ROW('Outbreak dataset'!A:B)),ROW(3:3)),1)),"",INDEX('Outbreak dataset'!A:B,SMALL(IF('Outbreak dataset'!A:B="Seed",ROW('Outbreak dataset'!A:B)),ROW(3:3)),1))</f>
        <v>5</v>
      </c>
      <c r="B5" s="23">
        <f>INDEX('Outbreak dataset'!A:N,MATCH(A5,'Outbreak dataset'!A:A,0),14)</f>
        <v>3</v>
      </c>
      <c r="C5" s="19"/>
    </row>
    <row r="6" spans="1:11">
      <c r="A6" s="9" t="s">
        <v>51</v>
      </c>
      <c r="B6" s="14">
        <f>AVERAGE(B3:B5)</f>
        <v>1.6666666666666667</v>
      </c>
    </row>
    <row r="7" spans="1:11">
      <c r="A7" s="1"/>
      <c r="B7" s="1"/>
      <c r="C7" s="19"/>
      <c r="D7" s="19"/>
    </row>
    <row r="8" spans="1:11">
      <c r="A8" s="2"/>
      <c r="B8" s="2"/>
      <c r="C8" s="19"/>
      <c r="D8" s="19"/>
    </row>
    <row r="9" spans="1:11">
      <c r="A9" s="20"/>
      <c r="B9" s="20"/>
      <c r="C9" s="19"/>
      <c r="D9" s="19"/>
    </row>
    <row r="10" spans="1:11">
      <c r="A10" s="13" t="s">
        <v>52</v>
      </c>
      <c r="B10" s="18"/>
      <c r="C10" s="19"/>
      <c r="D10" s="19"/>
    </row>
    <row r="11" spans="1:11">
      <c r="A11" s="39" t="s">
        <v>17</v>
      </c>
      <c r="B11" s="39" t="s">
        <v>42</v>
      </c>
      <c r="C11" s="39" t="s">
        <v>43</v>
      </c>
      <c r="D11" s="39" t="s">
        <v>44</v>
      </c>
      <c r="E11" s="39" t="s">
        <v>45</v>
      </c>
      <c r="G11" s="8" t="s">
        <v>53</v>
      </c>
      <c r="H11" s="8">
        <v>2</v>
      </c>
      <c r="I11" s="8">
        <v>3</v>
      </c>
      <c r="J11" s="8">
        <v>4</v>
      </c>
      <c r="K11" s="8">
        <v>5</v>
      </c>
    </row>
    <row r="12" spans="1:11">
      <c r="A12" s="40">
        <v>1</v>
      </c>
      <c r="B12" s="40" t="str">
        <f>IF(VLOOKUP($A12,'Outbreak dataset'!$A:$Q,6)&gt;24*(2-1),IF(VLOOKUP($A12,'Outbreak dataset'!$A:$Q,6)&lt;24*(2),VLOOKUP($A12,'Outbreak dataset'!$A:$Q,14),"NA"),"NA")</f>
        <v>NA</v>
      </c>
      <c r="C12" s="40" t="str">
        <f>IF(VLOOKUP($A12,'Outbreak dataset'!$A:$Q,6)&gt;24*(3-1),IF(VLOOKUP($A12,'Outbreak dataset'!$A:$Q,6)&lt;24*(3),VLOOKUP($A12,'Outbreak dataset'!$A:$Q,14),"NA"),"NA")</f>
        <v>NA</v>
      </c>
      <c r="D12" s="40" t="str">
        <f>IF(VLOOKUP($A12,'Outbreak dataset'!$A:$Q,6)&gt;24*(4-1),IF(VLOOKUP($A12,'Outbreak dataset'!$A:$Q,6)&lt;24*(4),VLOOKUP($A12,'Outbreak dataset'!$A:$Q,14),"NA"),"NA")</f>
        <v>NA</v>
      </c>
      <c r="E12" s="40" t="str">
        <f>IF(VLOOKUP($A12,'Outbreak dataset'!$A:$Q,6)&gt;24*(5-1),IF(VLOOKUP($A12,'Outbreak dataset'!$A:$Q,6)&lt;24*(5),VLOOKUP($A12,'Outbreak dataset'!$A:$Q,14),"NA"),"NA")</f>
        <v>NA</v>
      </c>
      <c r="G12" s="8" t="s">
        <v>54</v>
      </c>
      <c r="H12">
        <f>COUNT(B12:B95)</f>
        <v>5</v>
      </c>
      <c r="I12">
        <f t="shared" ref="I12:K12" si="0">COUNT(C12:C95)</f>
        <v>2</v>
      </c>
      <c r="J12">
        <f t="shared" si="0"/>
        <v>5</v>
      </c>
      <c r="K12">
        <f t="shared" si="0"/>
        <v>30</v>
      </c>
    </row>
    <row r="13" spans="1:11">
      <c r="A13" s="40">
        <f>IF(ISERROR(MATCH(A12+1,'Outbreak dataset'!A:A,0)),"",A12+1)</f>
        <v>2</v>
      </c>
      <c r="B13" s="40" t="str">
        <f>IF(VLOOKUP($A13,'Outbreak dataset'!$A:$Q,6)&gt;24*(2-1),IF(VLOOKUP($A13,'Outbreak dataset'!$A:$Q,6)&lt;24*(2),VLOOKUP($A13,'Outbreak dataset'!$A:$Q,14),"NA"),"NA")</f>
        <v>NA</v>
      </c>
      <c r="C13" s="40" t="str">
        <f>IF(VLOOKUP($A13,'Outbreak dataset'!$A:$Q,6)&gt;24*(3-1),IF(VLOOKUP($A13,'Outbreak dataset'!$A:$Q,6)&lt;24*(3),VLOOKUP($A13,'Outbreak dataset'!$A:$Q,14),"NA"),"NA")</f>
        <v>NA</v>
      </c>
      <c r="D13" s="40" t="str">
        <f>IF(VLOOKUP($A13,'Outbreak dataset'!$A:$Q,6)&gt;24*(4-1),IF(VLOOKUP($A13,'Outbreak dataset'!$A:$Q,6)&lt;24*(4),VLOOKUP($A13,'Outbreak dataset'!$A:$Q,14),"NA"),"NA")</f>
        <v>NA</v>
      </c>
      <c r="E13" s="40" t="str">
        <f>IF(VLOOKUP($A13,'Outbreak dataset'!$A:$Q,6)&gt;24*(5-1),IF(VLOOKUP($A13,'Outbreak dataset'!$A:$Q,6)&lt;24*(5),VLOOKUP($A13,'Outbreak dataset'!$A:$Q,14),"NA"),"NA")</f>
        <v>NA</v>
      </c>
      <c r="G13" s="8" t="s">
        <v>55</v>
      </c>
      <c r="H13">
        <f>SUM(B12:B95)</f>
        <v>3</v>
      </c>
      <c r="I13">
        <f t="shared" ref="I13:K13" si="1">SUM(C12:C95)</f>
        <v>3</v>
      </c>
      <c r="J13">
        <f t="shared" si="1"/>
        <v>7</v>
      </c>
      <c r="K13">
        <f t="shared" si="1"/>
        <v>21</v>
      </c>
    </row>
    <row r="14" spans="1:11">
      <c r="A14" s="40">
        <f>IF(ISERROR(MATCH(A13+1,'Outbreak dataset'!A:A,0)),"",A13+1)</f>
        <v>3</v>
      </c>
      <c r="B14" s="40" t="str">
        <f>IF(VLOOKUP($A14,'Outbreak dataset'!$A:$Q,6)&gt;24*(2-1),IF(VLOOKUP($A14,'Outbreak dataset'!$A:$Q,6)&lt;24*(2),VLOOKUP($A14,'Outbreak dataset'!$A:$Q,14),"NA"),"NA")</f>
        <v>NA</v>
      </c>
      <c r="C14" s="40" t="str">
        <f>IF(VLOOKUP($A14,'Outbreak dataset'!$A:$Q,6)&gt;24*(3-1),IF(VLOOKUP($A14,'Outbreak dataset'!$A:$Q,6)&lt;24*(3),VLOOKUP($A14,'Outbreak dataset'!$A:$Q,14),"NA"),"NA")</f>
        <v>NA</v>
      </c>
      <c r="D14" s="40" t="str">
        <f>IF(VLOOKUP($A14,'Outbreak dataset'!$A:$Q,6)&gt;24*(4-1),IF(VLOOKUP($A14,'Outbreak dataset'!$A:$Q,6)&lt;24*(4),VLOOKUP($A14,'Outbreak dataset'!$A:$Q,14),"NA"),"NA")</f>
        <v>NA</v>
      </c>
      <c r="E14" s="40" t="str">
        <f>IF(VLOOKUP($A14,'Outbreak dataset'!$A:$Q,6)&gt;24*(5-1),IF(VLOOKUP($A14,'Outbreak dataset'!$A:$Q,6)&lt;24*(5),VLOOKUP($A14,'Outbreak dataset'!$A:$Q,14),"NA"),"NA")</f>
        <v>NA</v>
      </c>
      <c r="G14" s="8" t="s">
        <v>56</v>
      </c>
      <c r="H14" s="10">
        <f>H13/H12</f>
        <v>0.6</v>
      </c>
      <c r="I14" s="10">
        <f t="shared" ref="I14:K14" si="2">I13/I12</f>
        <v>1.5</v>
      </c>
      <c r="J14" s="10">
        <f t="shared" si="2"/>
        <v>1.4</v>
      </c>
      <c r="K14" s="10">
        <f t="shared" si="2"/>
        <v>0.7</v>
      </c>
    </row>
    <row r="15" spans="1:11">
      <c r="A15" s="40">
        <f>IF(ISERROR(MATCH(A14+1,'Outbreak dataset'!A:A,0)),"",A14+1)</f>
        <v>4</v>
      </c>
      <c r="B15" s="40" t="str">
        <f>IF(VLOOKUP($A15,'Outbreak dataset'!$A:$Q,6)&gt;24*(2-1),IF(VLOOKUP($A15,'Outbreak dataset'!$A:$Q,6)&lt;24*(2),VLOOKUP($A15,'Outbreak dataset'!$A:$Q,14),"NA"),"NA")</f>
        <v>NA</v>
      </c>
      <c r="C15" s="40" t="str">
        <f>IF(VLOOKUP($A15,'Outbreak dataset'!$A:$Q,6)&gt;24*(3-1),IF(VLOOKUP($A15,'Outbreak dataset'!$A:$Q,6)&lt;24*(3),VLOOKUP($A15,'Outbreak dataset'!$A:$Q,14),"NA"),"NA")</f>
        <v>NA</v>
      </c>
      <c r="D15" s="40" t="str">
        <f>IF(VLOOKUP($A15,'Outbreak dataset'!$A:$Q,6)&gt;24*(4-1),IF(VLOOKUP($A15,'Outbreak dataset'!$A:$Q,6)&lt;24*(4),VLOOKUP($A15,'Outbreak dataset'!$A:$Q,14),"NA"),"NA")</f>
        <v>NA</v>
      </c>
      <c r="E15" s="40" t="str">
        <f>IF(VLOOKUP($A15,'Outbreak dataset'!$A:$Q,6)&gt;24*(5-1),IF(VLOOKUP($A15,'Outbreak dataset'!$A:$Q,6)&lt;24*(5),VLOOKUP($A15,'Outbreak dataset'!$A:$Q,14),"NA"),"NA")</f>
        <v>NA</v>
      </c>
    </row>
    <row r="16" spans="1:11">
      <c r="A16" s="40">
        <f>IF(ISERROR(MATCH(A15+1,'Outbreak dataset'!A:A,0)),"",A15+1)</f>
        <v>5</v>
      </c>
      <c r="B16" s="40" t="str">
        <f>IF(VLOOKUP($A16,'Outbreak dataset'!$A:$Q,6)&gt;24*(2-1),IF(VLOOKUP($A16,'Outbreak dataset'!$A:$Q,6)&lt;24*(2),VLOOKUP($A16,'Outbreak dataset'!$A:$Q,14),"NA"),"NA")</f>
        <v>NA</v>
      </c>
      <c r="C16" s="40" t="str">
        <f>IF(VLOOKUP($A16,'Outbreak dataset'!$A:$Q,6)&gt;24*(3-1),IF(VLOOKUP($A16,'Outbreak dataset'!$A:$Q,6)&lt;24*(3),VLOOKUP($A16,'Outbreak dataset'!$A:$Q,14),"NA"),"NA")</f>
        <v>NA</v>
      </c>
      <c r="D16" s="40" t="str">
        <f>IF(VLOOKUP($A16,'Outbreak dataset'!$A:$Q,6)&gt;24*(4-1),IF(VLOOKUP($A16,'Outbreak dataset'!$A:$Q,6)&lt;24*(4),VLOOKUP($A16,'Outbreak dataset'!$A:$Q,14),"NA"),"NA")</f>
        <v>NA</v>
      </c>
      <c r="E16" s="40" t="str">
        <f>IF(VLOOKUP($A16,'Outbreak dataset'!$A:$Q,6)&gt;24*(5-1),IF(VLOOKUP($A16,'Outbreak dataset'!$A:$Q,6)&lt;24*(5),VLOOKUP($A16,'Outbreak dataset'!$A:$Q,14),"NA"),"NA")</f>
        <v>NA</v>
      </c>
    </row>
    <row r="17" spans="1:5">
      <c r="A17" s="40">
        <f>IF(ISERROR(MATCH(A16+1,'Outbreak dataset'!A:A,0)),"",A16+1)</f>
        <v>6</v>
      </c>
      <c r="B17" s="40">
        <f>IF(VLOOKUP($A17,'Outbreak dataset'!$A:$Q,6)&gt;24*(2-1),IF(VLOOKUP($A17,'Outbreak dataset'!$A:$Q,6)&lt;24*(2),VLOOKUP($A17,'Outbreak dataset'!$A:$Q,14),"NA"),"NA")</f>
        <v>3</v>
      </c>
      <c r="C17" s="40" t="str">
        <f>IF(VLOOKUP($A17,'Outbreak dataset'!$A:$Q,6)&gt;24*(3-1),IF(VLOOKUP($A17,'Outbreak dataset'!$A:$Q,6)&lt;24*(3),VLOOKUP($A17,'Outbreak dataset'!$A:$Q,14),"NA"),"NA")</f>
        <v>NA</v>
      </c>
      <c r="D17" s="40" t="str">
        <f>IF(VLOOKUP($A17,'Outbreak dataset'!$A:$Q,6)&gt;24*(4-1),IF(VLOOKUP($A17,'Outbreak dataset'!$A:$Q,6)&lt;24*(4),VLOOKUP($A17,'Outbreak dataset'!$A:$Q,14),"NA"),"NA")</f>
        <v>NA</v>
      </c>
      <c r="E17" s="40" t="str">
        <f>IF(VLOOKUP($A17,'Outbreak dataset'!$A:$Q,6)&gt;24*(5-1),IF(VLOOKUP($A17,'Outbreak dataset'!$A:$Q,6)&lt;24*(5),VLOOKUP($A17,'Outbreak dataset'!$A:$Q,14),"NA"),"NA")</f>
        <v>NA</v>
      </c>
    </row>
    <row r="18" spans="1:5">
      <c r="A18" s="40">
        <f>IF(ISERROR(MATCH(A17+1,'Outbreak dataset'!A:A,0)),"",A17+1)</f>
        <v>7</v>
      </c>
      <c r="B18" s="40">
        <f>IF(VLOOKUP($A18,'Outbreak dataset'!$A:$Q,6)&gt;24*(2-1),IF(VLOOKUP($A18,'Outbreak dataset'!$A:$Q,6)&lt;24*(2),VLOOKUP($A18,'Outbreak dataset'!$A:$Q,14),"NA"),"NA")</f>
        <v>0</v>
      </c>
      <c r="C18" s="40" t="str">
        <f>IF(VLOOKUP($A18,'Outbreak dataset'!$A:$Q,6)&gt;24*(3-1),IF(VLOOKUP($A18,'Outbreak dataset'!$A:$Q,6)&lt;24*(3),VLOOKUP($A18,'Outbreak dataset'!$A:$Q,14),"NA"),"NA")</f>
        <v>NA</v>
      </c>
      <c r="D18" s="40" t="str">
        <f>IF(VLOOKUP($A18,'Outbreak dataset'!$A:$Q,6)&gt;24*(4-1),IF(VLOOKUP($A18,'Outbreak dataset'!$A:$Q,6)&lt;24*(4),VLOOKUP($A18,'Outbreak dataset'!$A:$Q,14),"NA"),"NA")</f>
        <v>NA</v>
      </c>
      <c r="E18" s="40" t="str">
        <f>IF(VLOOKUP($A18,'Outbreak dataset'!$A:$Q,6)&gt;24*(5-1),IF(VLOOKUP($A18,'Outbreak dataset'!$A:$Q,6)&lt;24*(5),VLOOKUP($A18,'Outbreak dataset'!$A:$Q,14),"NA"),"NA")</f>
        <v>NA</v>
      </c>
    </row>
    <row r="19" spans="1:5">
      <c r="A19" s="40">
        <f>IF(ISERROR(MATCH(A18+1,'Outbreak dataset'!A:A,0)),"",A18+1)</f>
        <v>8</v>
      </c>
      <c r="B19" s="40">
        <f>IF(VLOOKUP($A19,'Outbreak dataset'!$A:$Q,6)&gt;24*(2-1),IF(VLOOKUP($A19,'Outbreak dataset'!$A:$Q,6)&lt;24*(2),VLOOKUP($A19,'Outbreak dataset'!$A:$Q,14),"NA"),"NA")</f>
        <v>0</v>
      </c>
      <c r="C19" s="40" t="str">
        <f>IF(VLOOKUP($A19,'Outbreak dataset'!$A:$Q,6)&gt;24*(3-1),IF(VLOOKUP($A19,'Outbreak dataset'!$A:$Q,6)&lt;24*(3),VLOOKUP($A19,'Outbreak dataset'!$A:$Q,14),"NA"),"NA")</f>
        <v>NA</v>
      </c>
      <c r="D19" s="40" t="str">
        <f>IF(VLOOKUP($A19,'Outbreak dataset'!$A:$Q,6)&gt;24*(4-1),IF(VLOOKUP($A19,'Outbreak dataset'!$A:$Q,6)&lt;24*(4),VLOOKUP($A19,'Outbreak dataset'!$A:$Q,14),"NA"),"NA")</f>
        <v>NA</v>
      </c>
      <c r="E19" s="40" t="str">
        <f>IF(VLOOKUP($A19,'Outbreak dataset'!$A:$Q,6)&gt;24*(5-1),IF(VLOOKUP($A19,'Outbreak dataset'!$A:$Q,6)&lt;24*(5),VLOOKUP($A19,'Outbreak dataset'!$A:$Q,14),"NA"),"NA")</f>
        <v>NA</v>
      </c>
    </row>
    <row r="20" spans="1:5">
      <c r="A20" s="40">
        <f>IF(ISERROR(MATCH(A19+1,'Outbreak dataset'!A:A,0)),"",A19+1)</f>
        <v>9</v>
      </c>
      <c r="B20" s="40">
        <f>IF(VLOOKUP($A20,'Outbreak dataset'!$A:$Q,6)&gt;24*(2-1),IF(VLOOKUP($A20,'Outbreak dataset'!$A:$Q,6)&lt;24*(2),VLOOKUP($A20,'Outbreak dataset'!$A:$Q,14),"NA"),"NA")</f>
        <v>0</v>
      </c>
      <c r="C20" s="40" t="str">
        <f>IF(VLOOKUP($A20,'Outbreak dataset'!$A:$Q,6)&gt;24*(3-1),IF(VLOOKUP($A20,'Outbreak dataset'!$A:$Q,6)&lt;24*(3),VLOOKUP($A20,'Outbreak dataset'!$A:$Q,14),"NA"),"NA")</f>
        <v>NA</v>
      </c>
      <c r="D20" s="40" t="str">
        <f>IF(VLOOKUP($A20,'Outbreak dataset'!$A:$Q,6)&gt;24*(4-1),IF(VLOOKUP($A20,'Outbreak dataset'!$A:$Q,6)&lt;24*(4),VLOOKUP($A20,'Outbreak dataset'!$A:$Q,14),"NA"),"NA")</f>
        <v>NA</v>
      </c>
      <c r="E20" s="40" t="str">
        <f>IF(VLOOKUP($A20,'Outbreak dataset'!$A:$Q,6)&gt;24*(5-1),IF(VLOOKUP($A20,'Outbreak dataset'!$A:$Q,6)&lt;24*(5),VLOOKUP($A20,'Outbreak dataset'!$A:$Q,14),"NA"),"NA")</f>
        <v>NA</v>
      </c>
    </row>
    <row r="21" spans="1:5">
      <c r="A21" s="40">
        <f>IF(ISERROR(MATCH(A20+1,'Outbreak dataset'!A:A,0)),"",A20+1)</f>
        <v>10</v>
      </c>
      <c r="B21" s="40">
        <f>IF(VLOOKUP($A21,'Outbreak dataset'!$A:$Q,6)&gt;24*(2-1),IF(VLOOKUP($A21,'Outbreak dataset'!$A:$Q,6)&lt;24*(2),VLOOKUP($A21,'Outbreak dataset'!$A:$Q,14),"NA"),"NA")</f>
        <v>0</v>
      </c>
      <c r="C21" s="40" t="str">
        <f>IF(VLOOKUP($A21,'Outbreak dataset'!$A:$Q,6)&gt;24*(3-1),IF(VLOOKUP($A21,'Outbreak dataset'!$A:$Q,6)&lt;24*(3),VLOOKUP($A21,'Outbreak dataset'!$A:$Q,14),"NA"),"NA")</f>
        <v>NA</v>
      </c>
      <c r="D21" s="40" t="str">
        <f>IF(VLOOKUP($A21,'Outbreak dataset'!$A:$Q,6)&gt;24*(4-1),IF(VLOOKUP($A21,'Outbreak dataset'!$A:$Q,6)&lt;24*(4),VLOOKUP($A21,'Outbreak dataset'!$A:$Q,14),"NA"),"NA")</f>
        <v>NA</v>
      </c>
      <c r="E21" s="40" t="str">
        <f>IF(VLOOKUP($A21,'Outbreak dataset'!$A:$Q,6)&gt;24*(5-1),IF(VLOOKUP($A21,'Outbreak dataset'!$A:$Q,6)&lt;24*(5),VLOOKUP($A21,'Outbreak dataset'!$A:$Q,14),"NA"),"NA")</f>
        <v>NA</v>
      </c>
    </row>
    <row r="22" spans="1:5">
      <c r="A22" s="40">
        <f>IF(ISERROR(MATCH(A21+1,'Outbreak dataset'!A:A,0)),"",A21+1)</f>
        <v>11</v>
      </c>
      <c r="B22" s="40" t="str">
        <f>IF(VLOOKUP($A22,'Outbreak dataset'!$A:$Q,6)&gt;24*(2-1),IF(VLOOKUP($A22,'Outbreak dataset'!$A:$Q,6)&lt;24*(2),VLOOKUP($A22,'Outbreak dataset'!$A:$Q,14),"NA"),"NA")</f>
        <v>NA</v>
      </c>
      <c r="C22" s="40">
        <f>IF(VLOOKUP($A22,'Outbreak dataset'!$A:$Q,6)&gt;24*(3-1),IF(VLOOKUP($A22,'Outbreak dataset'!$A:$Q,6)&lt;24*(3),VLOOKUP($A22,'Outbreak dataset'!$A:$Q,14),"NA"),"NA")</f>
        <v>2</v>
      </c>
      <c r="D22" s="40" t="str">
        <f>IF(VLOOKUP($A22,'Outbreak dataset'!$A:$Q,6)&gt;24*(4-1),IF(VLOOKUP($A22,'Outbreak dataset'!$A:$Q,6)&lt;24*(4),VLOOKUP($A22,'Outbreak dataset'!$A:$Q,14),"NA"),"NA")</f>
        <v>NA</v>
      </c>
      <c r="E22" s="40" t="str">
        <f>IF(VLOOKUP($A22,'Outbreak dataset'!$A:$Q,6)&gt;24*(5-1),IF(VLOOKUP($A22,'Outbreak dataset'!$A:$Q,6)&lt;24*(5),VLOOKUP($A22,'Outbreak dataset'!$A:$Q,14),"NA"),"NA")</f>
        <v>NA</v>
      </c>
    </row>
    <row r="23" spans="1:5">
      <c r="A23" s="40">
        <f>IF(ISERROR(MATCH(A22+1,'Outbreak dataset'!A:A,0)),"",A22+1)</f>
        <v>12</v>
      </c>
      <c r="B23" s="40" t="str">
        <f>IF(VLOOKUP($A23,'Outbreak dataset'!$A:$Q,6)&gt;24*(2-1),IF(VLOOKUP($A23,'Outbreak dataset'!$A:$Q,6)&lt;24*(2),VLOOKUP($A23,'Outbreak dataset'!$A:$Q,14),"NA"),"NA")</f>
        <v>NA</v>
      </c>
      <c r="C23" s="40">
        <f>IF(VLOOKUP($A23,'Outbreak dataset'!$A:$Q,6)&gt;24*(3-1),IF(VLOOKUP($A23,'Outbreak dataset'!$A:$Q,6)&lt;24*(3),VLOOKUP($A23,'Outbreak dataset'!$A:$Q,14),"NA"),"NA")</f>
        <v>1</v>
      </c>
      <c r="D23" s="40" t="str">
        <f>IF(VLOOKUP($A23,'Outbreak dataset'!$A:$Q,6)&gt;24*(4-1),IF(VLOOKUP($A23,'Outbreak dataset'!$A:$Q,6)&lt;24*(4),VLOOKUP($A23,'Outbreak dataset'!$A:$Q,14),"NA"),"NA")</f>
        <v>NA</v>
      </c>
      <c r="E23" s="40" t="str">
        <f>IF(VLOOKUP($A23,'Outbreak dataset'!$A:$Q,6)&gt;24*(5-1),IF(VLOOKUP($A23,'Outbreak dataset'!$A:$Q,6)&lt;24*(5),VLOOKUP($A23,'Outbreak dataset'!$A:$Q,14),"NA"),"NA")</f>
        <v>NA</v>
      </c>
    </row>
    <row r="24" spans="1:5">
      <c r="A24" s="40">
        <f>IF(ISERROR(MATCH(A23+1,'Outbreak dataset'!A:A,0)),"",A23+1)</f>
        <v>13</v>
      </c>
      <c r="B24" s="40" t="str">
        <f>IF(VLOOKUP($A24,'Outbreak dataset'!$A:$Q,6)&gt;24*(2-1),IF(VLOOKUP($A24,'Outbreak dataset'!$A:$Q,6)&lt;24*(2),VLOOKUP($A24,'Outbreak dataset'!$A:$Q,14),"NA"),"NA")</f>
        <v>NA</v>
      </c>
      <c r="C24" s="40" t="str">
        <f>IF(VLOOKUP($A24,'Outbreak dataset'!$A:$Q,6)&gt;24*(3-1),IF(VLOOKUP($A24,'Outbreak dataset'!$A:$Q,6)&lt;24*(3),VLOOKUP($A24,'Outbreak dataset'!$A:$Q,14),"NA"),"NA")</f>
        <v>NA</v>
      </c>
      <c r="D24" s="40">
        <f>IF(VLOOKUP($A24,'Outbreak dataset'!$A:$Q,6)&gt;24*(4-1),IF(VLOOKUP($A24,'Outbreak dataset'!$A:$Q,6)&lt;24*(4),VLOOKUP($A24,'Outbreak dataset'!$A:$Q,14),"NA"),"NA")</f>
        <v>3</v>
      </c>
      <c r="E24" s="40" t="str">
        <f>IF(VLOOKUP($A24,'Outbreak dataset'!$A:$Q,6)&gt;24*(5-1),IF(VLOOKUP($A24,'Outbreak dataset'!$A:$Q,6)&lt;24*(5),VLOOKUP($A24,'Outbreak dataset'!$A:$Q,14),"NA"),"NA")</f>
        <v>NA</v>
      </c>
    </row>
    <row r="25" spans="1:5">
      <c r="A25" s="40">
        <f>IF(ISERROR(MATCH(A24+1,'Outbreak dataset'!A:A,0)),"",A24+1)</f>
        <v>14</v>
      </c>
      <c r="B25" s="40" t="str">
        <f>IF(VLOOKUP($A25,'Outbreak dataset'!$A:$Q,6)&gt;24*(2-1),IF(VLOOKUP($A25,'Outbreak dataset'!$A:$Q,6)&lt;24*(2),VLOOKUP($A25,'Outbreak dataset'!$A:$Q,14),"NA"),"NA")</f>
        <v>NA</v>
      </c>
      <c r="C25" s="40" t="str">
        <f>IF(VLOOKUP($A25,'Outbreak dataset'!$A:$Q,6)&gt;24*(3-1),IF(VLOOKUP($A25,'Outbreak dataset'!$A:$Q,6)&lt;24*(3),VLOOKUP($A25,'Outbreak dataset'!$A:$Q,14),"NA"),"NA")</f>
        <v>NA</v>
      </c>
      <c r="D25" s="40">
        <f>IF(VLOOKUP($A25,'Outbreak dataset'!$A:$Q,6)&gt;24*(4-1),IF(VLOOKUP($A25,'Outbreak dataset'!$A:$Q,6)&lt;24*(4),VLOOKUP($A25,'Outbreak dataset'!$A:$Q,14),"NA"),"NA")</f>
        <v>0</v>
      </c>
      <c r="E25" s="40" t="str">
        <f>IF(VLOOKUP($A25,'Outbreak dataset'!$A:$Q,6)&gt;24*(5-1),IF(VLOOKUP($A25,'Outbreak dataset'!$A:$Q,6)&lt;24*(5),VLOOKUP($A25,'Outbreak dataset'!$A:$Q,14),"NA"),"NA")</f>
        <v>NA</v>
      </c>
    </row>
    <row r="26" spans="1:5">
      <c r="A26" s="40">
        <f>IF(ISERROR(MATCH(A25+1,'Outbreak dataset'!A:A,0)),"",A25+1)</f>
        <v>15</v>
      </c>
      <c r="B26" s="40" t="str">
        <f>IF(VLOOKUP($A26,'Outbreak dataset'!$A:$Q,6)&gt;24*(2-1),IF(VLOOKUP($A26,'Outbreak dataset'!$A:$Q,6)&lt;24*(2),VLOOKUP($A26,'Outbreak dataset'!$A:$Q,14),"NA"),"NA")</f>
        <v>NA</v>
      </c>
      <c r="C26" s="40" t="str">
        <f>IF(VLOOKUP($A26,'Outbreak dataset'!$A:$Q,6)&gt;24*(3-1),IF(VLOOKUP($A26,'Outbreak dataset'!$A:$Q,6)&lt;24*(3),VLOOKUP($A26,'Outbreak dataset'!$A:$Q,14),"NA"),"NA")</f>
        <v>NA</v>
      </c>
      <c r="D26" s="40">
        <f>IF(VLOOKUP($A26,'Outbreak dataset'!$A:$Q,6)&gt;24*(4-1),IF(VLOOKUP($A26,'Outbreak dataset'!$A:$Q,6)&lt;24*(4),VLOOKUP($A26,'Outbreak dataset'!$A:$Q,14),"NA"),"NA")</f>
        <v>1</v>
      </c>
      <c r="E26" s="40" t="str">
        <f>IF(VLOOKUP($A26,'Outbreak dataset'!$A:$Q,6)&gt;24*(5-1),IF(VLOOKUP($A26,'Outbreak dataset'!$A:$Q,6)&lt;24*(5),VLOOKUP($A26,'Outbreak dataset'!$A:$Q,14),"NA"),"NA")</f>
        <v>NA</v>
      </c>
    </row>
    <row r="27" spans="1:5">
      <c r="A27" s="40">
        <f>IF(ISERROR(MATCH(A26+1,'Outbreak dataset'!A:A,0)),"",A26+1)</f>
        <v>16</v>
      </c>
      <c r="B27" s="40" t="str">
        <f>IF(VLOOKUP($A27,'Outbreak dataset'!$A:$Q,6)&gt;24*(2-1),IF(VLOOKUP($A27,'Outbreak dataset'!$A:$Q,6)&lt;24*(2),VLOOKUP($A27,'Outbreak dataset'!$A:$Q,14),"NA"),"NA")</f>
        <v>NA</v>
      </c>
      <c r="C27" s="40" t="str">
        <f>IF(VLOOKUP($A27,'Outbreak dataset'!$A:$Q,6)&gt;24*(3-1),IF(VLOOKUP($A27,'Outbreak dataset'!$A:$Q,6)&lt;24*(3),VLOOKUP($A27,'Outbreak dataset'!$A:$Q,14),"NA"),"NA")</f>
        <v>NA</v>
      </c>
      <c r="D27" s="40">
        <f>IF(VLOOKUP($A27,'Outbreak dataset'!$A:$Q,6)&gt;24*(4-1),IF(VLOOKUP($A27,'Outbreak dataset'!$A:$Q,6)&lt;24*(4),VLOOKUP($A27,'Outbreak dataset'!$A:$Q,14),"NA"),"NA")</f>
        <v>1</v>
      </c>
      <c r="E27" s="40" t="str">
        <f>IF(VLOOKUP($A27,'Outbreak dataset'!$A:$Q,6)&gt;24*(5-1),IF(VLOOKUP($A27,'Outbreak dataset'!$A:$Q,6)&lt;24*(5),VLOOKUP($A27,'Outbreak dataset'!$A:$Q,14),"NA"),"NA")</f>
        <v>NA</v>
      </c>
    </row>
    <row r="28" spans="1:5">
      <c r="A28" s="40">
        <f>IF(ISERROR(MATCH(A27+1,'Outbreak dataset'!A:A,0)),"",A27+1)</f>
        <v>17</v>
      </c>
      <c r="B28" s="40" t="str">
        <f>IF(VLOOKUP($A28,'Outbreak dataset'!$A:$Q,6)&gt;24*(2-1),IF(VLOOKUP($A28,'Outbreak dataset'!$A:$Q,6)&lt;24*(2),VLOOKUP($A28,'Outbreak dataset'!$A:$Q,14),"NA"),"NA")</f>
        <v>NA</v>
      </c>
      <c r="C28" s="40" t="str">
        <f>IF(VLOOKUP($A28,'Outbreak dataset'!$A:$Q,6)&gt;24*(3-1),IF(VLOOKUP($A28,'Outbreak dataset'!$A:$Q,6)&lt;24*(3),VLOOKUP($A28,'Outbreak dataset'!$A:$Q,14),"NA"),"NA")</f>
        <v>NA</v>
      </c>
      <c r="D28" s="40">
        <f>IF(VLOOKUP($A28,'Outbreak dataset'!$A:$Q,6)&gt;24*(4-1),IF(VLOOKUP($A28,'Outbreak dataset'!$A:$Q,6)&lt;24*(4),VLOOKUP($A28,'Outbreak dataset'!$A:$Q,14),"NA"),"NA")</f>
        <v>2</v>
      </c>
      <c r="E28" s="40" t="str">
        <f>IF(VLOOKUP($A28,'Outbreak dataset'!$A:$Q,6)&gt;24*(5-1),IF(VLOOKUP($A28,'Outbreak dataset'!$A:$Q,6)&lt;24*(5),VLOOKUP($A28,'Outbreak dataset'!$A:$Q,14),"NA"),"NA")</f>
        <v>NA</v>
      </c>
    </row>
    <row r="29" spans="1:5">
      <c r="A29" s="40">
        <f>IF(ISERROR(MATCH(A28+1,'Outbreak dataset'!A:A,0)),"",A28+1)</f>
        <v>18</v>
      </c>
      <c r="B29" s="40" t="str">
        <f>IF(VLOOKUP($A29,'Outbreak dataset'!$A:$Q,6)&gt;24*(2-1),IF(VLOOKUP($A29,'Outbreak dataset'!$A:$Q,6)&lt;24*(2),VLOOKUP($A29,'Outbreak dataset'!$A:$Q,14),"NA"),"NA")</f>
        <v>NA</v>
      </c>
      <c r="C29" s="40" t="str">
        <f>IF(VLOOKUP($A29,'Outbreak dataset'!$A:$Q,6)&gt;24*(3-1),IF(VLOOKUP($A29,'Outbreak dataset'!$A:$Q,6)&lt;24*(3),VLOOKUP($A29,'Outbreak dataset'!$A:$Q,14),"NA"),"NA")</f>
        <v>NA</v>
      </c>
      <c r="D29" s="40" t="str">
        <f>IF(VLOOKUP($A29,'Outbreak dataset'!$A:$Q,6)&gt;24*(4-1),IF(VLOOKUP($A29,'Outbreak dataset'!$A:$Q,6)&lt;24*(4),VLOOKUP($A29,'Outbreak dataset'!$A:$Q,14),"NA"),"NA")</f>
        <v>NA</v>
      </c>
      <c r="E29" s="40">
        <f>IF(VLOOKUP($A29,'Outbreak dataset'!$A:$Q,6)&gt;24*(5-1),IF(VLOOKUP($A29,'Outbreak dataset'!$A:$Q,6)&lt;24*(5),VLOOKUP($A29,'Outbreak dataset'!$A:$Q,14),"NA"),"NA")</f>
        <v>1</v>
      </c>
    </row>
    <row r="30" spans="1:5">
      <c r="A30" s="40">
        <f>IF(ISERROR(MATCH(A29+1,'Outbreak dataset'!A:A,0)),"",A29+1)</f>
        <v>19</v>
      </c>
      <c r="B30" s="40" t="str">
        <f>IF(VLOOKUP($A30,'Outbreak dataset'!$A:$Q,6)&gt;24*(2-1),IF(VLOOKUP($A30,'Outbreak dataset'!$A:$Q,6)&lt;24*(2),VLOOKUP($A30,'Outbreak dataset'!$A:$Q,14),"NA"),"NA")</f>
        <v>NA</v>
      </c>
      <c r="C30" s="40" t="str">
        <f>IF(VLOOKUP($A30,'Outbreak dataset'!$A:$Q,6)&gt;24*(3-1),IF(VLOOKUP($A30,'Outbreak dataset'!$A:$Q,6)&lt;24*(3),VLOOKUP($A30,'Outbreak dataset'!$A:$Q,14),"NA"),"NA")</f>
        <v>NA</v>
      </c>
      <c r="D30" s="40" t="str">
        <f>IF(VLOOKUP($A30,'Outbreak dataset'!$A:$Q,6)&gt;24*(4-1),IF(VLOOKUP($A30,'Outbreak dataset'!$A:$Q,6)&lt;24*(4),VLOOKUP($A30,'Outbreak dataset'!$A:$Q,14),"NA"),"NA")</f>
        <v>NA</v>
      </c>
      <c r="E30" s="40">
        <f>IF(VLOOKUP($A30,'Outbreak dataset'!$A:$Q,6)&gt;24*(5-1),IF(VLOOKUP($A30,'Outbreak dataset'!$A:$Q,6)&lt;24*(5),VLOOKUP($A30,'Outbreak dataset'!$A:$Q,14),"NA"),"NA")</f>
        <v>0</v>
      </c>
    </row>
    <row r="31" spans="1:5">
      <c r="A31" s="40">
        <f>IF(ISERROR(MATCH(A30+1,'Outbreak dataset'!A:A,0)),"",A30+1)</f>
        <v>20</v>
      </c>
      <c r="B31" s="40" t="str">
        <f>IF(VLOOKUP($A31,'Outbreak dataset'!$A:$Q,6)&gt;24*(2-1),IF(VLOOKUP($A31,'Outbreak dataset'!$A:$Q,6)&lt;24*(2),VLOOKUP($A31,'Outbreak dataset'!$A:$Q,14),"NA"),"NA")</f>
        <v>NA</v>
      </c>
      <c r="C31" s="40" t="str">
        <f>IF(VLOOKUP($A31,'Outbreak dataset'!$A:$Q,6)&gt;24*(3-1),IF(VLOOKUP($A31,'Outbreak dataset'!$A:$Q,6)&lt;24*(3),VLOOKUP($A31,'Outbreak dataset'!$A:$Q,14),"NA"),"NA")</f>
        <v>NA</v>
      </c>
      <c r="D31" s="40" t="str">
        <f>IF(VLOOKUP($A31,'Outbreak dataset'!$A:$Q,6)&gt;24*(4-1),IF(VLOOKUP($A31,'Outbreak dataset'!$A:$Q,6)&lt;24*(4),VLOOKUP($A31,'Outbreak dataset'!$A:$Q,14),"NA"),"NA")</f>
        <v>NA</v>
      </c>
      <c r="E31" s="40">
        <f>IF(VLOOKUP($A31,'Outbreak dataset'!$A:$Q,6)&gt;24*(5-1),IF(VLOOKUP($A31,'Outbreak dataset'!$A:$Q,6)&lt;24*(5),VLOOKUP($A31,'Outbreak dataset'!$A:$Q,14),"NA"),"NA")</f>
        <v>0</v>
      </c>
    </row>
    <row r="32" spans="1:5">
      <c r="A32" s="40">
        <f>IF(ISERROR(MATCH(A31+1,'Outbreak dataset'!A:A,0)),"",A31+1)</f>
        <v>21</v>
      </c>
      <c r="B32" s="40" t="str">
        <f>IF(VLOOKUP($A32,'Outbreak dataset'!$A:$Q,6)&gt;24*(2-1),IF(VLOOKUP($A32,'Outbreak dataset'!$A:$Q,6)&lt;24*(2),VLOOKUP($A32,'Outbreak dataset'!$A:$Q,14),"NA"),"NA")</f>
        <v>NA</v>
      </c>
      <c r="C32" s="40" t="str">
        <f>IF(VLOOKUP($A32,'Outbreak dataset'!$A:$Q,6)&gt;24*(3-1),IF(VLOOKUP($A32,'Outbreak dataset'!$A:$Q,6)&lt;24*(3),VLOOKUP($A32,'Outbreak dataset'!$A:$Q,14),"NA"),"NA")</f>
        <v>NA</v>
      </c>
      <c r="D32" s="40" t="str">
        <f>IF(VLOOKUP($A32,'Outbreak dataset'!$A:$Q,6)&gt;24*(4-1),IF(VLOOKUP($A32,'Outbreak dataset'!$A:$Q,6)&lt;24*(4),VLOOKUP($A32,'Outbreak dataset'!$A:$Q,14),"NA"),"NA")</f>
        <v>NA</v>
      </c>
      <c r="E32" s="40">
        <f>IF(VLOOKUP($A32,'Outbreak dataset'!$A:$Q,6)&gt;24*(5-1),IF(VLOOKUP($A32,'Outbreak dataset'!$A:$Q,6)&lt;24*(5),VLOOKUP($A32,'Outbreak dataset'!$A:$Q,14),"NA"),"NA")</f>
        <v>4</v>
      </c>
    </row>
    <row r="33" spans="1:5">
      <c r="A33" s="40">
        <f>IF(ISERROR(MATCH(A32+1,'Outbreak dataset'!A:A,0)),"",A32+1)</f>
        <v>22</v>
      </c>
      <c r="B33" s="40" t="str">
        <f>IF(VLOOKUP($A33,'Outbreak dataset'!$A:$Q,6)&gt;24*(2-1),IF(VLOOKUP($A33,'Outbreak dataset'!$A:$Q,6)&lt;24*(2),VLOOKUP($A33,'Outbreak dataset'!$A:$Q,14),"NA"),"NA")</f>
        <v>NA</v>
      </c>
      <c r="C33" s="40" t="str">
        <f>IF(VLOOKUP($A33,'Outbreak dataset'!$A:$Q,6)&gt;24*(3-1),IF(VLOOKUP($A33,'Outbreak dataset'!$A:$Q,6)&lt;24*(3),VLOOKUP($A33,'Outbreak dataset'!$A:$Q,14),"NA"),"NA")</f>
        <v>NA</v>
      </c>
      <c r="D33" s="40" t="str">
        <f>IF(VLOOKUP($A33,'Outbreak dataset'!$A:$Q,6)&gt;24*(4-1),IF(VLOOKUP($A33,'Outbreak dataset'!$A:$Q,6)&lt;24*(4),VLOOKUP($A33,'Outbreak dataset'!$A:$Q,14),"NA"),"NA")</f>
        <v>NA</v>
      </c>
      <c r="E33" s="40">
        <f>IF(VLOOKUP($A33,'Outbreak dataset'!$A:$Q,6)&gt;24*(5-1),IF(VLOOKUP($A33,'Outbreak dataset'!$A:$Q,6)&lt;24*(5),VLOOKUP($A33,'Outbreak dataset'!$A:$Q,14),"NA"),"NA")</f>
        <v>1</v>
      </c>
    </row>
    <row r="34" spans="1:5">
      <c r="A34" s="40">
        <f>IF(ISERROR(MATCH(A33+1,'Outbreak dataset'!A:A,0)),"",A33+1)</f>
        <v>23</v>
      </c>
      <c r="B34" s="40" t="str">
        <f>IF(VLOOKUP($A34,'Outbreak dataset'!$A:$Q,6)&gt;24*(2-1),IF(VLOOKUP($A34,'Outbreak dataset'!$A:$Q,6)&lt;24*(2),VLOOKUP($A34,'Outbreak dataset'!$A:$Q,14),"NA"),"NA")</f>
        <v>NA</v>
      </c>
      <c r="C34" s="40" t="str">
        <f>IF(VLOOKUP($A34,'Outbreak dataset'!$A:$Q,6)&gt;24*(3-1),IF(VLOOKUP($A34,'Outbreak dataset'!$A:$Q,6)&lt;24*(3),VLOOKUP($A34,'Outbreak dataset'!$A:$Q,14),"NA"),"NA")</f>
        <v>NA</v>
      </c>
      <c r="D34" s="40" t="str">
        <f>IF(VLOOKUP($A34,'Outbreak dataset'!$A:$Q,6)&gt;24*(4-1),IF(VLOOKUP($A34,'Outbreak dataset'!$A:$Q,6)&lt;24*(4),VLOOKUP($A34,'Outbreak dataset'!$A:$Q,14),"NA"),"NA")</f>
        <v>NA</v>
      </c>
      <c r="E34" s="40">
        <f>IF(VLOOKUP($A34,'Outbreak dataset'!$A:$Q,6)&gt;24*(5-1),IF(VLOOKUP($A34,'Outbreak dataset'!$A:$Q,6)&lt;24*(5),VLOOKUP($A34,'Outbreak dataset'!$A:$Q,14),"NA"),"NA")</f>
        <v>0</v>
      </c>
    </row>
    <row r="35" spans="1:5">
      <c r="A35" s="40">
        <f>IF(ISERROR(MATCH(A34+1,'Outbreak dataset'!A:A,0)),"",A34+1)</f>
        <v>24</v>
      </c>
      <c r="B35" s="40" t="str">
        <f>IF(VLOOKUP($A35,'Outbreak dataset'!$A:$Q,6)&gt;24*(2-1),IF(VLOOKUP($A35,'Outbreak dataset'!$A:$Q,6)&lt;24*(2),VLOOKUP($A35,'Outbreak dataset'!$A:$Q,14),"NA"),"NA")</f>
        <v>NA</v>
      </c>
      <c r="C35" s="40" t="str">
        <f>IF(VLOOKUP($A35,'Outbreak dataset'!$A:$Q,6)&gt;24*(3-1),IF(VLOOKUP($A35,'Outbreak dataset'!$A:$Q,6)&lt;24*(3),VLOOKUP($A35,'Outbreak dataset'!$A:$Q,14),"NA"),"NA")</f>
        <v>NA</v>
      </c>
      <c r="D35" s="40" t="str">
        <f>IF(VLOOKUP($A35,'Outbreak dataset'!$A:$Q,6)&gt;24*(4-1),IF(VLOOKUP($A35,'Outbreak dataset'!$A:$Q,6)&lt;24*(4),VLOOKUP($A35,'Outbreak dataset'!$A:$Q,14),"NA"),"NA")</f>
        <v>NA</v>
      </c>
      <c r="E35" s="40">
        <f>IF(VLOOKUP($A35,'Outbreak dataset'!$A:$Q,6)&gt;24*(5-1),IF(VLOOKUP($A35,'Outbreak dataset'!$A:$Q,6)&lt;24*(5),VLOOKUP($A35,'Outbreak dataset'!$A:$Q,14),"NA"),"NA")</f>
        <v>1</v>
      </c>
    </row>
    <row r="36" spans="1:5">
      <c r="A36" s="40">
        <f>IF(ISERROR(MATCH(A35+1,'Outbreak dataset'!A:A,0)),"",A35+1)</f>
        <v>25</v>
      </c>
      <c r="B36" s="40" t="str">
        <f>IF(VLOOKUP($A36,'Outbreak dataset'!$A:$Q,6)&gt;24*(2-1),IF(VLOOKUP($A36,'Outbreak dataset'!$A:$Q,6)&lt;24*(2),VLOOKUP($A36,'Outbreak dataset'!$A:$Q,14),"NA"),"NA")</f>
        <v>NA</v>
      </c>
      <c r="C36" s="40" t="str">
        <f>IF(VLOOKUP($A36,'Outbreak dataset'!$A:$Q,6)&gt;24*(3-1),IF(VLOOKUP($A36,'Outbreak dataset'!$A:$Q,6)&lt;24*(3),VLOOKUP($A36,'Outbreak dataset'!$A:$Q,14),"NA"),"NA")</f>
        <v>NA</v>
      </c>
      <c r="D36" s="40" t="str">
        <f>IF(VLOOKUP($A36,'Outbreak dataset'!$A:$Q,6)&gt;24*(4-1),IF(VLOOKUP($A36,'Outbreak dataset'!$A:$Q,6)&lt;24*(4),VLOOKUP($A36,'Outbreak dataset'!$A:$Q,14),"NA"),"NA")</f>
        <v>NA</v>
      </c>
      <c r="E36" s="40">
        <f>IF(VLOOKUP($A36,'Outbreak dataset'!$A:$Q,6)&gt;24*(5-1),IF(VLOOKUP($A36,'Outbreak dataset'!$A:$Q,6)&lt;24*(5),VLOOKUP($A36,'Outbreak dataset'!$A:$Q,14),"NA"),"NA")</f>
        <v>1</v>
      </c>
    </row>
    <row r="37" spans="1:5">
      <c r="A37" s="40">
        <f>IF(ISERROR(MATCH(A36+1,'Outbreak dataset'!A:A,0)),"",A36+1)</f>
        <v>26</v>
      </c>
      <c r="B37" s="40" t="str">
        <f>IF(VLOOKUP($A37,'Outbreak dataset'!$A:$Q,6)&gt;24*(2-1),IF(VLOOKUP($A37,'Outbreak dataset'!$A:$Q,6)&lt;24*(2),VLOOKUP($A37,'Outbreak dataset'!$A:$Q,14),"NA"),"NA")</f>
        <v>NA</v>
      </c>
      <c r="C37" s="40" t="str">
        <f>IF(VLOOKUP($A37,'Outbreak dataset'!$A:$Q,6)&gt;24*(3-1),IF(VLOOKUP($A37,'Outbreak dataset'!$A:$Q,6)&lt;24*(3),VLOOKUP($A37,'Outbreak dataset'!$A:$Q,14),"NA"),"NA")</f>
        <v>NA</v>
      </c>
      <c r="D37" s="40" t="str">
        <f>IF(VLOOKUP($A37,'Outbreak dataset'!$A:$Q,6)&gt;24*(4-1),IF(VLOOKUP($A37,'Outbreak dataset'!$A:$Q,6)&lt;24*(4),VLOOKUP($A37,'Outbreak dataset'!$A:$Q,14),"NA"),"NA")</f>
        <v>NA</v>
      </c>
      <c r="E37" s="40">
        <f>IF(VLOOKUP($A37,'Outbreak dataset'!$A:$Q,6)&gt;24*(5-1),IF(VLOOKUP($A37,'Outbreak dataset'!$A:$Q,6)&lt;24*(5),VLOOKUP($A37,'Outbreak dataset'!$A:$Q,14),"NA"),"NA")</f>
        <v>0</v>
      </c>
    </row>
    <row r="38" spans="1:5">
      <c r="A38" s="40">
        <f>IF(ISERROR(MATCH(A37+1,'Outbreak dataset'!A:A,0)),"",A37+1)</f>
        <v>27</v>
      </c>
      <c r="B38" s="40" t="str">
        <f>IF(VLOOKUP($A38,'Outbreak dataset'!$A:$Q,6)&gt;24*(2-1),IF(VLOOKUP($A38,'Outbreak dataset'!$A:$Q,6)&lt;24*(2),VLOOKUP($A38,'Outbreak dataset'!$A:$Q,14),"NA"),"NA")</f>
        <v>NA</v>
      </c>
      <c r="C38" s="40" t="str">
        <f>IF(VLOOKUP($A38,'Outbreak dataset'!$A:$Q,6)&gt;24*(3-1),IF(VLOOKUP($A38,'Outbreak dataset'!$A:$Q,6)&lt;24*(3),VLOOKUP($A38,'Outbreak dataset'!$A:$Q,14),"NA"),"NA")</f>
        <v>NA</v>
      </c>
      <c r="D38" s="40" t="str">
        <f>IF(VLOOKUP($A38,'Outbreak dataset'!$A:$Q,6)&gt;24*(4-1),IF(VLOOKUP($A38,'Outbreak dataset'!$A:$Q,6)&lt;24*(4),VLOOKUP($A38,'Outbreak dataset'!$A:$Q,14),"NA"),"NA")</f>
        <v>NA</v>
      </c>
      <c r="E38" s="40">
        <f>IF(VLOOKUP($A38,'Outbreak dataset'!$A:$Q,6)&gt;24*(5-1),IF(VLOOKUP($A38,'Outbreak dataset'!$A:$Q,6)&lt;24*(5),VLOOKUP($A38,'Outbreak dataset'!$A:$Q,14),"NA"),"NA")</f>
        <v>1</v>
      </c>
    </row>
    <row r="39" spans="1:5">
      <c r="A39" s="40">
        <f>IF(ISERROR(MATCH(A38+1,'Outbreak dataset'!A:A,0)),"",A38+1)</f>
        <v>28</v>
      </c>
      <c r="B39" s="40" t="str">
        <f>IF(VLOOKUP($A39,'Outbreak dataset'!$A:$Q,6)&gt;24*(2-1),IF(VLOOKUP($A39,'Outbreak dataset'!$A:$Q,6)&lt;24*(2),VLOOKUP($A39,'Outbreak dataset'!$A:$Q,14),"NA"),"NA")</f>
        <v>NA</v>
      </c>
      <c r="C39" s="40" t="str">
        <f>IF(VLOOKUP($A39,'Outbreak dataset'!$A:$Q,6)&gt;24*(3-1),IF(VLOOKUP($A39,'Outbreak dataset'!$A:$Q,6)&lt;24*(3),VLOOKUP($A39,'Outbreak dataset'!$A:$Q,14),"NA"),"NA")</f>
        <v>NA</v>
      </c>
      <c r="D39" s="40" t="str">
        <f>IF(VLOOKUP($A39,'Outbreak dataset'!$A:$Q,6)&gt;24*(4-1),IF(VLOOKUP($A39,'Outbreak dataset'!$A:$Q,6)&lt;24*(4),VLOOKUP($A39,'Outbreak dataset'!$A:$Q,14),"NA"),"NA")</f>
        <v>NA</v>
      </c>
      <c r="E39" s="40">
        <f>IF(VLOOKUP($A39,'Outbreak dataset'!$A:$Q,6)&gt;24*(5-1),IF(VLOOKUP($A39,'Outbreak dataset'!$A:$Q,6)&lt;24*(5),VLOOKUP($A39,'Outbreak dataset'!$A:$Q,14),"NA"),"NA")</f>
        <v>4</v>
      </c>
    </row>
    <row r="40" spans="1:5">
      <c r="A40" s="40">
        <f>IF(ISERROR(MATCH(A39+1,'Outbreak dataset'!A:A,0)),"",A39+1)</f>
        <v>29</v>
      </c>
      <c r="B40" s="40" t="str">
        <f>IF(VLOOKUP($A40,'Outbreak dataset'!$A:$Q,6)&gt;24*(2-1),IF(VLOOKUP($A40,'Outbreak dataset'!$A:$Q,6)&lt;24*(2),VLOOKUP($A40,'Outbreak dataset'!$A:$Q,14),"NA"),"NA")</f>
        <v>NA</v>
      </c>
      <c r="C40" s="40" t="str">
        <f>IF(VLOOKUP($A40,'Outbreak dataset'!$A:$Q,6)&gt;24*(3-1),IF(VLOOKUP($A40,'Outbreak dataset'!$A:$Q,6)&lt;24*(3),VLOOKUP($A40,'Outbreak dataset'!$A:$Q,14),"NA"),"NA")</f>
        <v>NA</v>
      </c>
      <c r="D40" s="40" t="str">
        <f>IF(VLOOKUP($A40,'Outbreak dataset'!$A:$Q,6)&gt;24*(4-1),IF(VLOOKUP($A40,'Outbreak dataset'!$A:$Q,6)&lt;24*(4),VLOOKUP($A40,'Outbreak dataset'!$A:$Q,14),"NA"),"NA")</f>
        <v>NA</v>
      </c>
      <c r="E40" s="40">
        <f>IF(VLOOKUP($A40,'Outbreak dataset'!$A:$Q,6)&gt;24*(5-1),IF(VLOOKUP($A40,'Outbreak dataset'!$A:$Q,6)&lt;24*(5),VLOOKUP($A40,'Outbreak dataset'!$A:$Q,14),"NA"),"NA")</f>
        <v>0</v>
      </c>
    </row>
    <row r="41" spans="1:5">
      <c r="A41" s="40">
        <f>IF(ISERROR(MATCH(A40+1,'Outbreak dataset'!A:A,0)),"",A40+1)</f>
        <v>30</v>
      </c>
      <c r="B41" s="40" t="str">
        <f>IF(VLOOKUP($A41,'Outbreak dataset'!$A:$Q,6)&gt;24*(2-1),IF(VLOOKUP($A41,'Outbreak dataset'!$A:$Q,6)&lt;24*(2),VLOOKUP($A41,'Outbreak dataset'!$A:$Q,14),"NA"),"NA")</f>
        <v>NA</v>
      </c>
      <c r="C41" s="40" t="str">
        <f>IF(VLOOKUP($A41,'Outbreak dataset'!$A:$Q,6)&gt;24*(3-1),IF(VLOOKUP($A41,'Outbreak dataset'!$A:$Q,6)&lt;24*(3),VLOOKUP($A41,'Outbreak dataset'!$A:$Q,14),"NA"),"NA")</f>
        <v>NA</v>
      </c>
      <c r="D41" s="40" t="str">
        <f>IF(VLOOKUP($A41,'Outbreak dataset'!$A:$Q,6)&gt;24*(4-1),IF(VLOOKUP($A41,'Outbreak dataset'!$A:$Q,6)&lt;24*(4),VLOOKUP($A41,'Outbreak dataset'!$A:$Q,14),"NA"),"NA")</f>
        <v>NA</v>
      </c>
      <c r="E41" s="40">
        <f>IF(VLOOKUP($A41,'Outbreak dataset'!$A:$Q,6)&gt;24*(5-1),IF(VLOOKUP($A41,'Outbreak dataset'!$A:$Q,6)&lt;24*(5),VLOOKUP($A41,'Outbreak dataset'!$A:$Q,14),"NA"),"NA")</f>
        <v>1</v>
      </c>
    </row>
    <row r="42" spans="1:5">
      <c r="A42" s="40">
        <f>IF(ISERROR(MATCH(A41+1,'Outbreak dataset'!A:A,0)),"",A41+1)</f>
        <v>31</v>
      </c>
      <c r="B42" s="40" t="str">
        <f>IF(VLOOKUP($A42,'Outbreak dataset'!$A:$Q,6)&gt;24*(2-1),IF(VLOOKUP($A42,'Outbreak dataset'!$A:$Q,6)&lt;24*(2),VLOOKUP($A42,'Outbreak dataset'!$A:$Q,14),"NA"),"NA")</f>
        <v>NA</v>
      </c>
      <c r="C42" s="40" t="str">
        <f>IF(VLOOKUP($A42,'Outbreak dataset'!$A:$Q,6)&gt;24*(3-1),IF(VLOOKUP($A42,'Outbreak dataset'!$A:$Q,6)&lt;24*(3),VLOOKUP($A42,'Outbreak dataset'!$A:$Q,14),"NA"),"NA")</f>
        <v>NA</v>
      </c>
      <c r="D42" s="40" t="str">
        <f>IF(VLOOKUP($A42,'Outbreak dataset'!$A:$Q,6)&gt;24*(4-1),IF(VLOOKUP($A42,'Outbreak dataset'!$A:$Q,6)&lt;24*(4),VLOOKUP($A42,'Outbreak dataset'!$A:$Q,14),"NA"),"NA")</f>
        <v>NA</v>
      </c>
      <c r="E42" s="40">
        <f>IF(VLOOKUP($A42,'Outbreak dataset'!$A:$Q,6)&gt;24*(5-1),IF(VLOOKUP($A42,'Outbreak dataset'!$A:$Q,6)&lt;24*(5),VLOOKUP($A42,'Outbreak dataset'!$A:$Q,14),"NA"),"NA")</f>
        <v>0</v>
      </c>
    </row>
    <row r="43" spans="1:5">
      <c r="A43" s="40">
        <f>IF(ISERROR(MATCH(A42+1,'Outbreak dataset'!A:A,0)),"",A42+1)</f>
        <v>32</v>
      </c>
      <c r="B43" s="40" t="str">
        <f>IF(VLOOKUP($A43,'Outbreak dataset'!$A:$Q,6)&gt;24*(2-1),IF(VLOOKUP($A43,'Outbreak dataset'!$A:$Q,6)&lt;24*(2),VLOOKUP($A43,'Outbreak dataset'!$A:$Q,14),"NA"),"NA")</f>
        <v>NA</v>
      </c>
      <c r="C43" s="40" t="str">
        <f>IF(VLOOKUP($A43,'Outbreak dataset'!$A:$Q,6)&gt;24*(3-1),IF(VLOOKUP($A43,'Outbreak dataset'!$A:$Q,6)&lt;24*(3),VLOOKUP($A43,'Outbreak dataset'!$A:$Q,14),"NA"),"NA")</f>
        <v>NA</v>
      </c>
      <c r="D43" s="40" t="str">
        <f>IF(VLOOKUP($A43,'Outbreak dataset'!$A:$Q,6)&gt;24*(4-1),IF(VLOOKUP($A43,'Outbreak dataset'!$A:$Q,6)&lt;24*(4),VLOOKUP($A43,'Outbreak dataset'!$A:$Q,14),"NA"),"NA")</f>
        <v>NA</v>
      </c>
      <c r="E43" s="40">
        <f>IF(VLOOKUP($A43,'Outbreak dataset'!$A:$Q,6)&gt;24*(5-1),IF(VLOOKUP($A43,'Outbreak dataset'!$A:$Q,6)&lt;24*(5),VLOOKUP($A43,'Outbreak dataset'!$A:$Q,14),"NA"),"NA")</f>
        <v>0</v>
      </c>
    </row>
    <row r="44" spans="1:5">
      <c r="A44" s="40">
        <f>IF(ISERROR(MATCH(A43+1,'Outbreak dataset'!A:A,0)),"",A43+1)</f>
        <v>33</v>
      </c>
      <c r="B44" s="40" t="str">
        <f>IF(VLOOKUP($A44,'Outbreak dataset'!$A:$Q,6)&gt;24*(2-1),IF(VLOOKUP($A44,'Outbreak dataset'!$A:$Q,6)&lt;24*(2),VLOOKUP($A44,'Outbreak dataset'!$A:$Q,14),"NA"),"NA")</f>
        <v>NA</v>
      </c>
      <c r="C44" s="40" t="str">
        <f>IF(VLOOKUP($A44,'Outbreak dataset'!$A:$Q,6)&gt;24*(3-1),IF(VLOOKUP($A44,'Outbreak dataset'!$A:$Q,6)&lt;24*(3),VLOOKUP($A44,'Outbreak dataset'!$A:$Q,14),"NA"),"NA")</f>
        <v>NA</v>
      </c>
      <c r="D44" s="40" t="str">
        <f>IF(VLOOKUP($A44,'Outbreak dataset'!$A:$Q,6)&gt;24*(4-1),IF(VLOOKUP($A44,'Outbreak dataset'!$A:$Q,6)&lt;24*(4),VLOOKUP($A44,'Outbreak dataset'!$A:$Q,14),"NA"),"NA")</f>
        <v>NA</v>
      </c>
      <c r="E44" s="40">
        <f>IF(VLOOKUP($A44,'Outbreak dataset'!$A:$Q,6)&gt;24*(5-1),IF(VLOOKUP($A44,'Outbreak dataset'!$A:$Q,6)&lt;24*(5),VLOOKUP($A44,'Outbreak dataset'!$A:$Q,14),"NA"),"NA")</f>
        <v>0</v>
      </c>
    </row>
    <row r="45" spans="1:5">
      <c r="A45" s="40">
        <f>IF(ISERROR(MATCH(A44+1,'Outbreak dataset'!A:A,0)),"",A44+1)</f>
        <v>34</v>
      </c>
      <c r="B45" s="40" t="str">
        <f>IF(VLOOKUP($A45,'Outbreak dataset'!$A:$Q,6)&gt;24*(2-1),IF(VLOOKUP($A45,'Outbreak dataset'!$A:$Q,6)&lt;24*(2),VLOOKUP($A45,'Outbreak dataset'!$A:$Q,14),"NA"),"NA")</f>
        <v>NA</v>
      </c>
      <c r="C45" s="40" t="str">
        <f>IF(VLOOKUP($A45,'Outbreak dataset'!$A:$Q,6)&gt;24*(3-1),IF(VLOOKUP($A45,'Outbreak dataset'!$A:$Q,6)&lt;24*(3),VLOOKUP($A45,'Outbreak dataset'!$A:$Q,14),"NA"),"NA")</f>
        <v>NA</v>
      </c>
      <c r="D45" s="40" t="str">
        <f>IF(VLOOKUP($A45,'Outbreak dataset'!$A:$Q,6)&gt;24*(4-1),IF(VLOOKUP($A45,'Outbreak dataset'!$A:$Q,6)&lt;24*(4),VLOOKUP($A45,'Outbreak dataset'!$A:$Q,14),"NA"),"NA")</f>
        <v>NA</v>
      </c>
      <c r="E45" s="40">
        <f>IF(VLOOKUP($A45,'Outbreak dataset'!$A:$Q,6)&gt;24*(5-1),IF(VLOOKUP($A45,'Outbreak dataset'!$A:$Q,6)&lt;24*(5),VLOOKUP($A45,'Outbreak dataset'!$A:$Q,14),"NA"),"NA")</f>
        <v>0</v>
      </c>
    </row>
    <row r="46" spans="1:5">
      <c r="A46" s="40">
        <f>IF(ISERROR(MATCH(A45+1,'Outbreak dataset'!A:A,0)),"",A45+1)</f>
        <v>35</v>
      </c>
      <c r="B46" s="40" t="str">
        <f>IF(VLOOKUP($A46,'Outbreak dataset'!$A:$Q,6)&gt;24*(2-1),IF(VLOOKUP($A46,'Outbreak dataset'!$A:$Q,6)&lt;24*(2),VLOOKUP($A46,'Outbreak dataset'!$A:$Q,14),"NA"),"NA")</f>
        <v>NA</v>
      </c>
      <c r="C46" s="40" t="str">
        <f>IF(VLOOKUP($A46,'Outbreak dataset'!$A:$Q,6)&gt;24*(3-1),IF(VLOOKUP($A46,'Outbreak dataset'!$A:$Q,6)&lt;24*(3),VLOOKUP($A46,'Outbreak dataset'!$A:$Q,14),"NA"),"NA")</f>
        <v>NA</v>
      </c>
      <c r="D46" s="40" t="str">
        <f>IF(VLOOKUP($A46,'Outbreak dataset'!$A:$Q,6)&gt;24*(4-1),IF(VLOOKUP($A46,'Outbreak dataset'!$A:$Q,6)&lt;24*(4),VLOOKUP($A46,'Outbreak dataset'!$A:$Q,14),"NA"),"NA")</f>
        <v>NA</v>
      </c>
      <c r="E46" s="40">
        <f>IF(VLOOKUP($A46,'Outbreak dataset'!$A:$Q,6)&gt;24*(5-1),IF(VLOOKUP($A46,'Outbreak dataset'!$A:$Q,6)&lt;24*(5),VLOOKUP($A46,'Outbreak dataset'!$A:$Q,14),"NA"),"NA")</f>
        <v>2</v>
      </c>
    </row>
    <row r="47" spans="1:5">
      <c r="A47" s="40">
        <f>IF(ISERROR(MATCH(A46+1,'Outbreak dataset'!A:A,0)),"",A46+1)</f>
        <v>36</v>
      </c>
      <c r="B47" s="40" t="str">
        <f>IF(VLOOKUP($A47,'Outbreak dataset'!$A:$Q,6)&gt;24*(2-1),IF(VLOOKUP($A47,'Outbreak dataset'!$A:$Q,6)&lt;24*(2),VLOOKUP($A47,'Outbreak dataset'!$A:$Q,14),"NA"),"NA")</f>
        <v>NA</v>
      </c>
      <c r="C47" s="40" t="str">
        <f>IF(VLOOKUP($A47,'Outbreak dataset'!$A:$Q,6)&gt;24*(3-1),IF(VLOOKUP($A47,'Outbreak dataset'!$A:$Q,6)&lt;24*(3),VLOOKUP($A47,'Outbreak dataset'!$A:$Q,14),"NA"),"NA")</f>
        <v>NA</v>
      </c>
      <c r="D47" s="40" t="str">
        <f>IF(VLOOKUP($A47,'Outbreak dataset'!$A:$Q,6)&gt;24*(4-1),IF(VLOOKUP($A47,'Outbreak dataset'!$A:$Q,6)&lt;24*(4),VLOOKUP($A47,'Outbreak dataset'!$A:$Q,14),"NA"),"NA")</f>
        <v>NA</v>
      </c>
      <c r="E47" s="40">
        <f>IF(VLOOKUP($A47,'Outbreak dataset'!$A:$Q,6)&gt;24*(5-1),IF(VLOOKUP($A47,'Outbreak dataset'!$A:$Q,6)&lt;24*(5),VLOOKUP($A47,'Outbreak dataset'!$A:$Q,14),"NA"),"NA")</f>
        <v>0</v>
      </c>
    </row>
    <row r="48" spans="1:5">
      <c r="A48" s="40">
        <f>IF(ISERROR(MATCH(A47+1,'Outbreak dataset'!A:A,0)),"",A47+1)</f>
        <v>37</v>
      </c>
      <c r="B48" s="40" t="str">
        <f>IF(VLOOKUP($A48,'Outbreak dataset'!$A:$Q,6)&gt;24*(2-1),IF(VLOOKUP($A48,'Outbreak dataset'!$A:$Q,6)&lt;24*(2),VLOOKUP($A48,'Outbreak dataset'!$A:$Q,14),"NA"),"NA")</f>
        <v>NA</v>
      </c>
      <c r="C48" s="40" t="str">
        <f>IF(VLOOKUP($A48,'Outbreak dataset'!$A:$Q,6)&gt;24*(3-1),IF(VLOOKUP($A48,'Outbreak dataset'!$A:$Q,6)&lt;24*(3),VLOOKUP($A48,'Outbreak dataset'!$A:$Q,14),"NA"),"NA")</f>
        <v>NA</v>
      </c>
      <c r="D48" s="40" t="str">
        <f>IF(VLOOKUP($A48,'Outbreak dataset'!$A:$Q,6)&gt;24*(4-1),IF(VLOOKUP($A48,'Outbreak dataset'!$A:$Q,6)&lt;24*(4),VLOOKUP($A48,'Outbreak dataset'!$A:$Q,14),"NA"),"NA")</f>
        <v>NA</v>
      </c>
      <c r="E48" s="40">
        <f>IF(VLOOKUP($A48,'Outbreak dataset'!$A:$Q,6)&gt;24*(5-1),IF(VLOOKUP($A48,'Outbreak dataset'!$A:$Q,6)&lt;24*(5),VLOOKUP($A48,'Outbreak dataset'!$A:$Q,14),"NA"),"NA")</f>
        <v>0</v>
      </c>
    </row>
    <row r="49" spans="1:5">
      <c r="A49" s="40">
        <f>IF(ISERROR(MATCH(A48+1,'Outbreak dataset'!A:A,0)),"",A48+1)</f>
        <v>38</v>
      </c>
      <c r="B49" s="40" t="str">
        <f>IF(VLOOKUP($A49,'Outbreak dataset'!$A:$Q,6)&gt;24*(2-1),IF(VLOOKUP($A49,'Outbreak dataset'!$A:$Q,6)&lt;24*(2),VLOOKUP($A49,'Outbreak dataset'!$A:$Q,14),"NA"),"NA")</f>
        <v>NA</v>
      </c>
      <c r="C49" s="40" t="str">
        <f>IF(VLOOKUP($A49,'Outbreak dataset'!$A:$Q,6)&gt;24*(3-1),IF(VLOOKUP($A49,'Outbreak dataset'!$A:$Q,6)&lt;24*(3),VLOOKUP($A49,'Outbreak dataset'!$A:$Q,14),"NA"),"NA")</f>
        <v>NA</v>
      </c>
      <c r="D49" s="40" t="str">
        <f>IF(VLOOKUP($A49,'Outbreak dataset'!$A:$Q,6)&gt;24*(4-1),IF(VLOOKUP($A49,'Outbreak dataset'!$A:$Q,6)&lt;24*(4),VLOOKUP($A49,'Outbreak dataset'!$A:$Q,14),"NA"),"NA")</f>
        <v>NA</v>
      </c>
      <c r="E49" s="40">
        <f>IF(VLOOKUP($A49,'Outbreak dataset'!$A:$Q,6)&gt;24*(5-1),IF(VLOOKUP($A49,'Outbreak dataset'!$A:$Q,6)&lt;24*(5),VLOOKUP($A49,'Outbreak dataset'!$A:$Q,14),"NA"),"NA")</f>
        <v>2</v>
      </c>
    </row>
    <row r="50" spans="1:5">
      <c r="A50" s="40">
        <f>IF(ISERROR(MATCH(A49+1,'Outbreak dataset'!A:A,0)),"",A49+1)</f>
        <v>39</v>
      </c>
      <c r="B50" s="40" t="str">
        <f>IF(VLOOKUP($A50,'Outbreak dataset'!$A:$Q,6)&gt;24*(2-1),IF(VLOOKUP($A50,'Outbreak dataset'!$A:$Q,6)&lt;24*(2),VLOOKUP($A50,'Outbreak dataset'!$A:$Q,14),"NA"),"NA")</f>
        <v>NA</v>
      </c>
      <c r="C50" s="40" t="str">
        <f>IF(VLOOKUP($A50,'Outbreak dataset'!$A:$Q,6)&gt;24*(3-1),IF(VLOOKUP($A50,'Outbreak dataset'!$A:$Q,6)&lt;24*(3),VLOOKUP($A50,'Outbreak dataset'!$A:$Q,14),"NA"),"NA")</f>
        <v>NA</v>
      </c>
      <c r="D50" s="40" t="str">
        <f>IF(VLOOKUP($A50,'Outbreak dataset'!$A:$Q,6)&gt;24*(4-1),IF(VLOOKUP($A50,'Outbreak dataset'!$A:$Q,6)&lt;24*(4),VLOOKUP($A50,'Outbreak dataset'!$A:$Q,14),"NA"),"NA")</f>
        <v>NA</v>
      </c>
      <c r="E50" s="40">
        <f>IF(VLOOKUP($A50,'Outbreak dataset'!$A:$Q,6)&gt;24*(5-1),IF(VLOOKUP($A50,'Outbreak dataset'!$A:$Q,6)&lt;24*(5),VLOOKUP($A50,'Outbreak dataset'!$A:$Q,14),"NA"),"NA")</f>
        <v>1</v>
      </c>
    </row>
    <row r="51" spans="1:5">
      <c r="A51" s="40">
        <f>IF(ISERROR(MATCH(A50+1,'Outbreak dataset'!A:A,0)),"",A50+1)</f>
        <v>40</v>
      </c>
      <c r="B51" s="40" t="str">
        <f>IF(VLOOKUP($A51,'Outbreak dataset'!$A:$Q,6)&gt;24*(2-1),IF(VLOOKUP($A51,'Outbreak dataset'!$A:$Q,6)&lt;24*(2),VLOOKUP($A51,'Outbreak dataset'!$A:$Q,14),"NA"),"NA")</f>
        <v>NA</v>
      </c>
      <c r="C51" s="40" t="str">
        <f>IF(VLOOKUP($A51,'Outbreak dataset'!$A:$Q,6)&gt;24*(3-1),IF(VLOOKUP($A51,'Outbreak dataset'!$A:$Q,6)&lt;24*(3),VLOOKUP($A51,'Outbreak dataset'!$A:$Q,14),"NA"),"NA")</f>
        <v>NA</v>
      </c>
      <c r="D51" s="40" t="str">
        <f>IF(VLOOKUP($A51,'Outbreak dataset'!$A:$Q,6)&gt;24*(4-1),IF(VLOOKUP($A51,'Outbreak dataset'!$A:$Q,6)&lt;24*(4),VLOOKUP($A51,'Outbreak dataset'!$A:$Q,14),"NA"),"NA")</f>
        <v>NA</v>
      </c>
      <c r="E51" s="40">
        <f>IF(VLOOKUP($A51,'Outbreak dataset'!$A:$Q,6)&gt;24*(5-1),IF(VLOOKUP($A51,'Outbreak dataset'!$A:$Q,6)&lt;24*(5),VLOOKUP($A51,'Outbreak dataset'!$A:$Q,14),"NA"),"NA")</f>
        <v>0</v>
      </c>
    </row>
    <row r="52" spans="1:5">
      <c r="A52" s="40">
        <f>IF(ISERROR(MATCH(A51+1,'Outbreak dataset'!A:A,0)),"",A51+1)</f>
        <v>41</v>
      </c>
      <c r="B52" s="40" t="str">
        <f>IF(VLOOKUP($A52,'Outbreak dataset'!$A:$Q,6)&gt;24*(2-1),IF(VLOOKUP($A52,'Outbreak dataset'!$A:$Q,6)&lt;24*(2),VLOOKUP($A52,'Outbreak dataset'!$A:$Q,14),"NA"),"NA")</f>
        <v>NA</v>
      </c>
      <c r="C52" s="40" t="str">
        <f>IF(VLOOKUP($A52,'Outbreak dataset'!$A:$Q,6)&gt;24*(3-1),IF(VLOOKUP($A52,'Outbreak dataset'!$A:$Q,6)&lt;24*(3),VLOOKUP($A52,'Outbreak dataset'!$A:$Q,14),"NA"),"NA")</f>
        <v>NA</v>
      </c>
      <c r="D52" s="40" t="str">
        <f>IF(VLOOKUP($A52,'Outbreak dataset'!$A:$Q,6)&gt;24*(4-1),IF(VLOOKUP($A52,'Outbreak dataset'!$A:$Q,6)&lt;24*(4),VLOOKUP($A52,'Outbreak dataset'!$A:$Q,14),"NA"),"NA")</f>
        <v>NA</v>
      </c>
      <c r="E52" s="40">
        <f>IF(VLOOKUP($A52,'Outbreak dataset'!$A:$Q,6)&gt;24*(5-1),IF(VLOOKUP($A52,'Outbreak dataset'!$A:$Q,6)&lt;24*(5),VLOOKUP($A52,'Outbreak dataset'!$A:$Q,14),"NA"),"NA")</f>
        <v>2</v>
      </c>
    </row>
    <row r="53" spans="1:5">
      <c r="A53" s="40">
        <f>IF(ISERROR(MATCH(A52+1,'Outbreak dataset'!A:A,0)),"",A52+1)</f>
        <v>42</v>
      </c>
      <c r="B53" s="40" t="str">
        <f>IF(VLOOKUP($A53,'Outbreak dataset'!$A:$Q,6)&gt;24*(2-1),IF(VLOOKUP($A53,'Outbreak dataset'!$A:$Q,6)&lt;24*(2),VLOOKUP($A53,'Outbreak dataset'!$A:$Q,14),"NA"),"NA")</f>
        <v>NA</v>
      </c>
      <c r="C53" s="40" t="str">
        <f>IF(VLOOKUP($A53,'Outbreak dataset'!$A:$Q,6)&gt;24*(3-1),IF(VLOOKUP($A53,'Outbreak dataset'!$A:$Q,6)&lt;24*(3),VLOOKUP($A53,'Outbreak dataset'!$A:$Q,14),"NA"),"NA")</f>
        <v>NA</v>
      </c>
      <c r="D53" s="40" t="str">
        <f>IF(VLOOKUP($A53,'Outbreak dataset'!$A:$Q,6)&gt;24*(4-1),IF(VLOOKUP($A53,'Outbreak dataset'!$A:$Q,6)&lt;24*(4),VLOOKUP($A53,'Outbreak dataset'!$A:$Q,14),"NA"),"NA")</f>
        <v>NA</v>
      </c>
      <c r="E53" s="40">
        <f>IF(VLOOKUP($A53,'Outbreak dataset'!$A:$Q,6)&gt;24*(5-1),IF(VLOOKUP($A53,'Outbreak dataset'!$A:$Q,6)&lt;24*(5),VLOOKUP($A53,'Outbreak dataset'!$A:$Q,14),"NA"),"NA")</f>
        <v>0</v>
      </c>
    </row>
    <row r="54" spans="1:5">
      <c r="A54" s="40">
        <f>IF(ISERROR(MATCH(A53+1,'Outbreak dataset'!A:A,0)),"",A53+1)</f>
        <v>43</v>
      </c>
      <c r="B54" s="40" t="str">
        <f>IF(VLOOKUP($A54,'Outbreak dataset'!$A:$Q,6)&gt;24*(2-1),IF(VLOOKUP($A54,'Outbreak dataset'!$A:$Q,6)&lt;24*(2),VLOOKUP($A54,'Outbreak dataset'!$A:$Q,14),"NA"),"NA")</f>
        <v>NA</v>
      </c>
      <c r="C54" s="40" t="str">
        <f>IF(VLOOKUP($A54,'Outbreak dataset'!$A:$Q,6)&gt;24*(3-1),IF(VLOOKUP($A54,'Outbreak dataset'!$A:$Q,6)&lt;24*(3),VLOOKUP($A54,'Outbreak dataset'!$A:$Q,14),"NA"),"NA")</f>
        <v>NA</v>
      </c>
      <c r="D54" s="40" t="str">
        <f>IF(VLOOKUP($A54,'Outbreak dataset'!$A:$Q,6)&gt;24*(4-1),IF(VLOOKUP($A54,'Outbreak dataset'!$A:$Q,6)&lt;24*(4),VLOOKUP($A54,'Outbreak dataset'!$A:$Q,14),"NA"),"NA")</f>
        <v>NA</v>
      </c>
      <c r="E54" s="40">
        <f>IF(VLOOKUP($A54,'Outbreak dataset'!$A:$Q,6)&gt;24*(5-1),IF(VLOOKUP($A54,'Outbreak dataset'!$A:$Q,6)&lt;24*(5),VLOOKUP($A54,'Outbreak dataset'!$A:$Q,14),"NA"),"NA")</f>
        <v>0</v>
      </c>
    </row>
    <row r="55" spans="1:5">
      <c r="A55" s="40">
        <f>IF(ISERROR(MATCH(A54+1,'Outbreak dataset'!A:A,0)),"",A54+1)</f>
        <v>44</v>
      </c>
      <c r="B55" s="40" t="str">
        <f>IF(VLOOKUP($A55,'Outbreak dataset'!$A:$Q,6)&gt;24*(2-1),IF(VLOOKUP($A55,'Outbreak dataset'!$A:$Q,6)&lt;24*(2),VLOOKUP($A55,'Outbreak dataset'!$A:$Q,14),"NA"),"NA")</f>
        <v>NA</v>
      </c>
      <c r="C55" s="40" t="str">
        <f>IF(VLOOKUP($A55,'Outbreak dataset'!$A:$Q,6)&gt;24*(3-1),IF(VLOOKUP($A55,'Outbreak dataset'!$A:$Q,6)&lt;24*(3),VLOOKUP($A55,'Outbreak dataset'!$A:$Q,14),"NA"),"NA")</f>
        <v>NA</v>
      </c>
      <c r="D55" s="40" t="str">
        <f>IF(VLOOKUP($A55,'Outbreak dataset'!$A:$Q,6)&gt;24*(4-1),IF(VLOOKUP($A55,'Outbreak dataset'!$A:$Q,6)&lt;24*(4),VLOOKUP($A55,'Outbreak dataset'!$A:$Q,14),"NA"),"NA")</f>
        <v>NA</v>
      </c>
      <c r="E55" s="40">
        <f>IF(VLOOKUP($A55,'Outbreak dataset'!$A:$Q,6)&gt;24*(5-1),IF(VLOOKUP($A55,'Outbreak dataset'!$A:$Q,6)&lt;24*(5),VLOOKUP($A55,'Outbreak dataset'!$A:$Q,14),"NA"),"NA")</f>
        <v>0</v>
      </c>
    </row>
    <row r="56" spans="1:5">
      <c r="A56" s="40">
        <f>IF(ISERROR(MATCH(A55+1,'Outbreak dataset'!A:A,0)),"",A55+1)</f>
        <v>45</v>
      </c>
      <c r="B56" s="40" t="str">
        <f>IF(VLOOKUP($A56,'Outbreak dataset'!$A:$Q,6)&gt;24*(2-1),IF(VLOOKUP($A56,'Outbreak dataset'!$A:$Q,6)&lt;24*(2),VLOOKUP($A56,'Outbreak dataset'!$A:$Q,14),"NA"),"NA")</f>
        <v>NA</v>
      </c>
      <c r="C56" s="40" t="str">
        <f>IF(VLOOKUP($A56,'Outbreak dataset'!$A:$Q,6)&gt;24*(3-1),IF(VLOOKUP($A56,'Outbreak dataset'!$A:$Q,6)&lt;24*(3),VLOOKUP($A56,'Outbreak dataset'!$A:$Q,14),"NA"),"NA")</f>
        <v>NA</v>
      </c>
      <c r="D56" s="40" t="str">
        <f>IF(VLOOKUP($A56,'Outbreak dataset'!$A:$Q,6)&gt;24*(4-1),IF(VLOOKUP($A56,'Outbreak dataset'!$A:$Q,6)&lt;24*(4),VLOOKUP($A56,'Outbreak dataset'!$A:$Q,14),"NA"),"NA")</f>
        <v>NA</v>
      </c>
      <c r="E56" s="40">
        <f>IF(VLOOKUP($A56,'Outbreak dataset'!$A:$Q,6)&gt;24*(5-1),IF(VLOOKUP($A56,'Outbreak dataset'!$A:$Q,6)&lt;24*(5),VLOOKUP($A56,'Outbreak dataset'!$A:$Q,14),"NA"),"NA")</f>
        <v>0</v>
      </c>
    </row>
    <row r="57" spans="1:5">
      <c r="A57" s="40">
        <f>IF(ISERROR(MATCH(A56+1,'Outbreak dataset'!A:A,0)),"",A56+1)</f>
        <v>46</v>
      </c>
      <c r="B57" s="40" t="str">
        <f>IF(VLOOKUP($A57,'Outbreak dataset'!$A:$Q,6)&gt;24*(2-1),IF(VLOOKUP($A57,'Outbreak dataset'!$A:$Q,6)&lt;24*(2),VLOOKUP($A57,'Outbreak dataset'!$A:$Q,14),"NA"),"NA")</f>
        <v>NA</v>
      </c>
      <c r="C57" s="40" t="str">
        <f>IF(VLOOKUP($A57,'Outbreak dataset'!$A:$Q,6)&gt;24*(3-1),IF(VLOOKUP($A57,'Outbreak dataset'!$A:$Q,6)&lt;24*(3),VLOOKUP($A57,'Outbreak dataset'!$A:$Q,14),"NA"),"NA")</f>
        <v>NA</v>
      </c>
      <c r="D57" s="40" t="str">
        <f>IF(VLOOKUP($A57,'Outbreak dataset'!$A:$Q,6)&gt;24*(4-1),IF(VLOOKUP($A57,'Outbreak dataset'!$A:$Q,6)&lt;24*(4),VLOOKUP($A57,'Outbreak dataset'!$A:$Q,14),"NA"),"NA")</f>
        <v>NA</v>
      </c>
      <c r="E57" s="40">
        <f>IF(VLOOKUP($A57,'Outbreak dataset'!$A:$Q,6)&gt;24*(5-1),IF(VLOOKUP($A57,'Outbreak dataset'!$A:$Q,6)&lt;24*(5),VLOOKUP($A57,'Outbreak dataset'!$A:$Q,14),"NA"),"NA")</f>
        <v>0</v>
      </c>
    </row>
    <row r="58" spans="1:5">
      <c r="A58" s="40">
        <f>IF(ISERROR(MATCH(A57+1,'Outbreak dataset'!A:A,0)),"",A57+1)</f>
        <v>47</v>
      </c>
      <c r="B58" s="40" t="str">
        <f>IF(VLOOKUP($A58,'Outbreak dataset'!$A:$Q,6)&gt;24*(2-1),IF(VLOOKUP($A58,'Outbreak dataset'!$A:$Q,6)&lt;24*(2),VLOOKUP($A58,'Outbreak dataset'!$A:$Q,14),"NA"),"NA")</f>
        <v>NA</v>
      </c>
      <c r="C58" s="40" t="str">
        <f>IF(VLOOKUP($A58,'Outbreak dataset'!$A:$Q,6)&gt;24*(3-1),IF(VLOOKUP($A58,'Outbreak dataset'!$A:$Q,6)&lt;24*(3),VLOOKUP($A58,'Outbreak dataset'!$A:$Q,14),"NA"),"NA")</f>
        <v>NA</v>
      </c>
      <c r="D58" s="40" t="str">
        <f>IF(VLOOKUP($A58,'Outbreak dataset'!$A:$Q,6)&gt;24*(4-1),IF(VLOOKUP($A58,'Outbreak dataset'!$A:$Q,6)&lt;24*(4),VLOOKUP($A58,'Outbreak dataset'!$A:$Q,14),"NA"),"NA")</f>
        <v>NA</v>
      </c>
      <c r="E58" s="40">
        <f>IF(VLOOKUP($A58,'Outbreak dataset'!$A:$Q,6)&gt;24*(5-1),IF(VLOOKUP($A58,'Outbreak dataset'!$A:$Q,6)&lt;24*(5),VLOOKUP($A58,'Outbreak dataset'!$A:$Q,14),"NA"),"NA")</f>
        <v>0</v>
      </c>
    </row>
    <row r="59" spans="1:5">
      <c r="A59" s="40">
        <f>IF(ISERROR(MATCH(A58+1,'Outbreak dataset'!A:A,0)),"",A58+1)</f>
        <v>48</v>
      </c>
      <c r="B59" s="40" t="str">
        <f>IF(VLOOKUP($A59,'Outbreak dataset'!$A:$Q,6)&gt;24*(2-1),IF(VLOOKUP($A59,'Outbreak dataset'!$A:$Q,6)&lt;24*(2),VLOOKUP($A59,'Outbreak dataset'!$A:$Q,14),"NA"),"NA")</f>
        <v>NA</v>
      </c>
      <c r="C59" s="40" t="str">
        <f>IF(VLOOKUP($A59,'Outbreak dataset'!$A:$Q,6)&gt;24*(3-1),IF(VLOOKUP($A59,'Outbreak dataset'!$A:$Q,6)&lt;24*(3),VLOOKUP($A59,'Outbreak dataset'!$A:$Q,14),"NA"),"NA")</f>
        <v>NA</v>
      </c>
      <c r="D59" s="40" t="str">
        <f>IF(VLOOKUP($A59,'Outbreak dataset'!$A:$Q,6)&gt;24*(4-1),IF(VLOOKUP($A59,'Outbreak dataset'!$A:$Q,6)&lt;24*(4),VLOOKUP($A59,'Outbreak dataset'!$A:$Q,14),"NA"),"NA")</f>
        <v>NA</v>
      </c>
      <c r="E59" s="40" t="str">
        <f>IF(VLOOKUP($A59,'Outbreak dataset'!$A:$Q,6)&gt;24*(5-1),IF(VLOOKUP($A59,'Outbreak dataset'!$A:$Q,6)&lt;24*(5),VLOOKUP($A59,'Outbreak dataset'!$A:$Q,14),"NA"),"NA")</f>
        <v>NA</v>
      </c>
    </row>
    <row r="60" spans="1:5">
      <c r="A60" s="40">
        <f>IF(ISERROR(MATCH(A59+1,'Outbreak dataset'!A:A,0)),"",A59+1)</f>
        <v>49</v>
      </c>
      <c r="B60" s="40" t="str">
        <f>IF(VLOOKUP($A60,'Outbreak dataset'!$A:$Q,6)&gt;24*(2-1),IF(VLOOKUP($A60,'Outbreak dataset'!$A:$Q,6)&lt;24*(2),VLOOKUP($A60,'Outbreak dataset'!$A:$Q,14),"NA"),"NA")</f>
        <v>NA</v>
      </c>
      <c r="C60" s="40" t="str">
        <f>IF(VLOOKUP($A60,'Outbreak dataset'!$A:$Q,6)&gt;24*(3-1),IF(VLOOKUP($A60,'Outbreak dataset'!$A:$Q,6)&lt;24*(3),VLOOKUP($A60,'Outbreak dataset'!$A:$Q,14),"NA"),"NA")</f>
        <v>NA</v>
      </c>
      <c r="D60" s="40" t="str">
        <f>IF(VLOOKUP($A60,'Outbreak dataset'!$A:$Q,6)&gt;24*(4-1),IF(VLOOKUP($A60,'Outbreak dataset'!$A:$Q,6)&lt;24*(4),VLOOKUP($A60,'Outbreak dataset'!$A:$Q,14),"NA"),"NA")</f>
        <v>NA</v>
      </c>
      <c r="E60" s="40" t="str">
        <f>IF(VLOOKUP($A60,'Outbreak dataset'!$A:$Q,6)&gt;24*(5-1),IF(VLOOKUP($A60,'Outbreak dataset'!$A:$Q,6)&lt;24*(5),VLOOKUP($A60,'Outbreak dataset'!$A:$Q,14),"NA"),"NA")</f>
        <v>NA</v>
      </c>
    </row>
    <row r="61" spans="1:5">
      <c r="A61" s="40">
        <f>IF(ISERROR(MATCH(A60+1,'Outbreak dataset'!A:A,0)),"",A60+1)</f>
        <v>50</v>
      </c>
      <c r="B61" s="40" t="str">
        <f>IF(VLOOKUP($A61,'Outbreak dataset'!$A:$Q,6)&gt;24*(2-1),IF(VLOOKUP($A61,'Outbreak dataset'!$A:$Q,6)&lt;24*(2),VLOOKUP($A61,'Outbreak dataset'!$A:$Q,14),"NA"),"NA")</f>
        <v>NA</v>
      </c>
      <c r="C61" s="40" t="str">
        <f>IF(VLOOKUP($A61,'Outbreak dataset'!$A:$Q,6)&gt;24*(3-1),IF(VLOOKUP($A61,'Outbreak dataset'!$A:$Q,6)&lt;24*(3),VLOOKUP($A61,'Outbreak dataset'!$A:$Q,14),"NA"),"NA")</f>
        <v>NA</v>
      </c>
      <c r="D61" s="40" t="str">
        <f>IF(VLOOKUP($A61,'Outbreak dataset'!$A:$Q,6)&gt;24*(4-1),IF(VLOOKUP($A61,'Outbreak dataset'!$A:$Q,6)&lt;24*(4),VLOOKUP($A61,'Outbreak dataset'!$A:$Q,14),"NA"),"NA")</f>
        <v>NA</v>
      </c>
      <c r="E61" s="40" t="str">
        <f>IF(VLOOKUP($A61,'Outbreak dataset'!$A:$Q,6)&gt;24*(5-1),IF(VLOOKUP($A61,'Outbreak dataset'!$A:$Q,6)&lt;24*(5),VLOOKUP($A61,'Outbreak dataset'!$A:$Q,14),"NA"),"NA")</f>
        <v>NA</v>
      </c>
    </row>
    <row r="62" spans="1:5">
      <c r="A62" s="40">
        <f>IF(ISERROR(MATCH(A61+1,'Outbreak dataset'!A:A,0)),"",A61+1)</f>
        <v>51</v>
      </c>
      <c r="B62" s="40" t="str">
        <f>IF(VLOOKUP($A62,'Outbreak dataset'!$A:$Q,6)&gt;24*(2-1),IF(VLOOKUP($A62,'Outbreak dataset'!$A:$Q,6)&lt;24*(2),VLOOKUP($A62,'Outbreak dataset'!$A:$Q,14),"NA"),"NA")</f>
        <v>NA</v>
      </c>
      <c r="C62" s="40" t="str">
        <f>IF(VLOOKUP($A62,'Outbreak dataset'!$A:$Q,6)&gt;24*(3-1),IF(VLOOKUP($A62,'Outbreak dataset'!$A:$Q,6)&lt;24*(3),VLOOKUP($A62,'Outbreak dataset'!$A:$Q,14),"NA"),"NA")</f>
        <v>NA</v>
      </c>
      <c r="D62" s="40" t="str">
        <f>IF(VLOOKUP($A62,'Outbreak dataset'!$A:$Q,6)&gt;24*(4-1),IF(VLOOKUP($A62,'Outbreak dataset'!$A:$Q,6)&lt;24*(4),VLOOKUP($A62,'Outbreak dataset'!$A:$Q,14),"NA"),"NA")</f>
        <v>NA</v>
      </c>
      <c r="E62" s="40" t="str">
        <f>IF(VLOOKUP($A62,'Outbreak dataset'!$A:$Q,6)&gt;24*(5-1),IF(VLOOKUP($A62,'Outbreak dataset'!$A:$Q,6)&lt;24*(5),VLOOKUP($A62,'Outbreak dataset'!$A:$Q,14),"NA"),"NA")</f>
        <v>NA</v>
      </c>
    </row>
    <row r="63" spans="1:5">
      <c r="A63" s="40">
        <f>IF(ISERROR(MATCH(A62+1,'Outbreak dataset'!A:A,0)),"",A62+1)</f>
        <v>52</v>
      </c>
      <c r="B63" s="40" t="str">
        <f>IF(VLOOKUP($A63,'Outbreak dataset'!$A:$Q,6)&gt;24*(2-1),IF(VLOOKUP($A63,'Outbreak dataset'!$A:$Q,6)&lt;24*(2),VLOOKUP($A63,'Outbreak dataset'!$A:$Q,14),"NA"),"NA")</f>
        <v>NA</v>
      </c>
      <c r="C63" s="40" t="str">
        <f>IF(VLOOKUP($A63,'Outbreak dataset'!$A:$Q,6)&gt;24*(3-1),IF(VLOOKUP($A63,'Outbreak dataset'!$A:$Q,6)&lt;24*(3),VLOOKUP($A63,'Outbreak dataset'!$A:$Q,14),"NA"),"NA")</f>
        <v>NA</v>
      </c>
      <c r="D63" s="40" t="str">
        <f>IF(VLOOKUP($A63,'Outbreak dataset'!$A:$Q,6)&gt;24*(4-1),IF(VLOOKUP($A63,'Outbreak dataset'!$A:$Q,6)&lt;24*(4),VLOOKUP($A63,'Outbreak dataset'!$A:$Q,14),"NA"),"NA")</f>
        <v>NA</v>
      </c>
      <c r="E63" s="40" t="str">
        <f>IF(VLOOKUP($A63,'Outbreak dataset'!$A:$Q,6)&gt;24*(5-1),IF(VLOOKUP($A63,'Outbreak dataset'!$A:$Q,6)&lt;24*(5),VLOOKUP($A63,'Outbreak dataset'!$A:$Q,14),"NA"),"NA")</f>
        <v>NA</v>
      </c>
    </row>
    <row r="64" spans="1:5">
      <c r="A64" s="40">
        <f>IF(ISERROR(MATCH(A63+1,'Outbreak dataset'!A:A,0)),"",A63+1)</f>
        <v>53</v>
      </c>
      <c r="B64" s="40" t="str">
        <f>IF(VLOOKUP($A64,'Outbreak dataset'!$A:$Q,6)&gt;24*(2-1),IF(VLOOKUP($A64,'Outbreak dataset'!$A:$Q,6)&lt;24*(2),VLOOKUP($A64,'Outbreak dataset'!$A:$Q,14),"NA"),"NA")</f>
        <v>NA</v>
      </c>
      <c r="C64" s="40" t="str">
        <f>IF(VLOOKUP($A64,'Outbreak dataset'!$A:$Q,6)&gt;24*(3-1),IF(VLOOKUP($A64,'Outbreak dataset'!$A:$Q,6)&lt;24*(3),VLOOKUP($A64,'Outbreak dataset'!$A:$Q,14),"NA"),"NA")</f>
        <v>NA</v>
      </c>
      <c r="D64" s="40" t="str">
        <f>IF(VLOOKUP($A64,'Outbreak dataset'!$A:$Q,6)&gt;24*(4-1),IF(VLOOKUP($A64,'Outbreak dataset'!$A:$Q,6)&lt;24*(4),VLOOKUP($A64,'Outbreak dataset'!$A:$Q,14),"NA"),"NA")</f>
        <v>NA</v>
      </c>
      <c r="E64" s="40" t="str">
        <f>IF(VLOOKUP($A64,'Outbreak dataset'!$A:$Q,6)&gt;24*(5-1),IF(VLOOKUP($A64,'Outbreak dataset'!$A:$Q,6)&lt;24*(5),VLOOKUP($A64,'Outbreak dataset'!$A:$Q,14),"NA"),"NA")</f>
        <v>NA</v>
      </c>
    </row>
    <row r="65" spans="1:5">
      <c r="A65" s="40">
        <f>IF(ISERROR(MATCH(A64+1,'Outbreak dataset'!A:A,0)),"",A64+1)</f>
        <v>54</v>
      </c>
      <c r="B65" s="40" t="str">
        <f>IF(VLOOKUP($A65,'Outbreak dataset'!$A:$Q,6)&gt;24*(2-1),IF(VLOOKUP($A65,'Outbreak dataset'!$A:$Q,6)&lt;24*(2),VLOOKUP($A65,'Outbreak dataset'!$A:$Q,14),"NA"),"NA")</f>
        <v>NA</v>
      </c>
      <c r="C65" s="40" t="str">
        <f>IF(VLOOKUP($A65,'Outbreak dataset'!$A:$Q,6)&gt;24*(3-1),IF(VLOOKUP($A65,'Outbreak dataset'!$A:$Q,6)&lt;24*(3),VLOOKUP($A65,'Outbreak dataset'!$A:$Q,14),"NA"),"NA")</f>
        <v>NA</v>
      </c>
      <c r="D65" s="40" t="str">
        <f>IF(VLOOKUP($A65,'Outbreak dataset'!$A:$Q,6)&gt;24*(4-1),IF(VLOOKUP($A65,'Outbreak dataset'!$A:$Q,6)&lt;24*(4),VLOOKUP($A65,'Outbreak dataset'!$A:$Q,14),"NA"),"NA")</f>
        <v>NA</v>
      </c>
      <c r="E65" s="40" t="str">
        <f>IF(VLOOKUP($A65,'Outbreak dataset'!$A:$Q,6)&gt;24*(5-1),IF(VLOOKUP($A65,'Outbreak dataset'!$A:$Q,6)&lt;24*(5),VLOOKUP($A65,'Outbreak dataset'!$A:$Q,14),"NA"),"NA")</f>
        <v>NA</v>
      </c>
    </row>
    <row r="66" spans="1:5">
      <c r="A66" s="40">
        <f>IF(ISERROR(MATCH(A65+1,'Outbreak dataset'!A:A,0)),"",A65+1)</f>
        <v>55</v>
      </c>
      <c r="B66" s="40" t="str">
        <f>IF(VLOOKUP($A66,'Outbreak dataset'!$A:$Q,6)&gt;24*(2-1),IF(VLOOKUP($A66,'Outbreak dataset'!$A:$Q,6)&lt;24*(2),VLOOKUP($A66,'Outbreak dataset'!$A:$Q,14),"NA"),"NA")</f>
        <v>NA</v>
      </c>
      <c r="C66" s="40" t="str">
        <f>IF(VLOOKUP($A66,'Outbreak dataset'!$A:$Q,6)&gt;24*(3-1),IF(VLOOKUP($A66,'Outbreak dataset'!$A:$Q,6)&lt;24*(3),VLOOKUP($A66,'Outbreak dataset'!$A:$Q,14),"NA"),"NA")</f>
        <v>NA</v>
      </c>
      <c r="D66" s="40" t="str">
        <f>IF(VLOOKUP($A66,'Outbreak dataset'!$A:$Q,6)&gt;24*(4-1),IF(VLOOKUP($A66,'Outbreak dataset'!$A:$Q,6)&lt;24*(4),VLOOKUP($A66,'Outbreak dataset'!$A:$Q,14),"NA"),"NA")</f>
        <v>NA</v>
      </c>
      <c r="E66" s="40" t="str">
        <f>IF(VLOOKUP($A66,'Outbreak dataset'!$A:$Q,6)&gt;24*(5-1),IF(VLOOKUP($A66,'Outbreak dataset'!$A:$Q,6)&lt;24*(5),VLOOKUP($A66,'Outbreak dataset'!$A:$Q,14),"NA"),"NA")</f>
        <v>NA</v>
      </c>
    </row>
    <row r="67" spans="1:5">
      <c r="A67" s="40">
        <f>IF(ISERROR(MATCH(A66+1,'Outbreak dataset'!A:A,0)),"",A66+1)</f>
        <v>56</v>
      </c>
      <c r="B67" s="40" t="str">
        <f>IF(VLOOKUP($A67,'Outbreak dataset'!$A:$Q,6)&gt;24*(2-1),IF(VLOOKUP($A67,'Outbreak dataset'!$A:$Q,6)&lt;24*(2),VLOOKUP($A67,'Outbreak dataset'!$A:$Q,14),"NA"),"NA")</f>
        <v>NA</v>
      </c>
      <c r="C67" s="40" t="str">
        <f>IF(VLOOKUP($A67,'Outbreak dataset'!$A:$Q,6)&gt;24*(3-1),IF(VLOOKUP($A67,'Outbreak dataset'!$A:$Q,6)&lt;24*(3),VLOOKUP($A67,'Outbreak dataset'!$A:$Q,14),"NA"),"NA")</f>
        <v>NA</v>
      </c>
      <c r="D67" s="40" t="str">
        <f>IF(VLOOKUP($A67,'Outbreak dataset'!$A:$Q,6)&gt;24*(4-1),IF(VLOOKUP($A67,'Outbreak dataset'!$A:$Q,6)&lt;24*(4),VLOOKUP($A67,'Outbreak dataset'!$A:$Q,14),"NA"),"NA")</f>
        <v>NA</v>
      </c>
      <c r="E67" s="40" t="str">
        <f>IF(VLOOKUP($A67,'Outbreak dataset'!$A:$Q,6)&gt;24*(5-1),IF(VLOOKUP($A67,'Outbreak dataset'!$A:$Q,6)&lt;24*(5),VLOOKUP($A67,'Outbreak dataset'!$A:$Q,14),"NA"),"NA")</f>
        <v>NA</v>
      </c>
    </row>
    <row r="68" spans="1:5">
      <c r="A68" s="40">
        <f>IF(ISERROR(MATCH(A67+1,'Outbreak dataset'!A:A,0)),"",A67+1)</f>
        <v>57</v>
      </c>
      <c r="B68" s="40" t="str">
        <f>IF(VLOOKUP($A68,'Outbreak dataset'!$A:$Q,6)&gt;24*(2-1),IF(VLOOKUP($A68,'Outbreak dataset'!$A:$Q,6)&lt;24*(2),VLOOKUP($A68,'Outbreak dataset'!$A:$Q,14),"NA"),"NA")</f>
        <v>NA</v>
      </c>
      <c r="C68" s="40" t="str">
        <f>IF(VLOOKUP($A68,'Outbreak dataset'!$A:$Q,6)&gt;24*(3-1),IF(VLOOKUP($A68,'Outbreak dataset'!$A:$Q,6)&lt;24*(3),VLOOKUP($A68,'Outbreak dataset'!$A:$Q,14),"NA"),"NA")</f>
        <v>NA</v>
      </c>
      <c r="D68" s="40" t="str">
        <f>IF(VLOOKUP($A68,'Outbreak dataset'!$A:$Q,6)&gt;24*(4-1),IF(VLOOKUP($A68,'Outbreak dataset'!$A:$Q,6)&lt;24*(4),VLOOKUP($A68,'Outbreak dataset'!$A:$Q,14),"NA"),"NA")</f>
        <v>NA</v>
      </c>
      <c r="E68" s="40" t="str">
        <f>IF(VLOOKUP($A68,'Outbreak dataset'!$A:$Q,6)&gt;24*(5-1),IF(VLOOKUP($A68,'Outbreak dataset'!$A:$Q,6)&lt;24*(5),VLOOKUP($A68,'Outbreak dataset'!$A:$Q,14),"NA"),"NA")</f>
        <v>NA</v>
      </c>
    </row>
    <row r="69" spans="1:5">
      <c r="A69" s="40">
        <f>IF(ISERROR(MATCH(A68+1,'Outbreak dataset'!A:A,0)),"",A68+1)</f>
        <v>58</v>
      </c>
      <c r="B69" s="40" t="str">
        <f>IF(VLOOKUP($A69,'Outbreak dataset'!$A:$Q,6)&gt;24*(2-1),IF(VLOOKUP($A69,'Outbreak dataset'!$A:$Q,6)&lt;24*(2),VLOOKUP($A69,'Outbreak dataset'!$A:$Q,14),"NA"),"NA")</f>
        <v>NA</v>
      </c>
      <c r="C69" s="40" t="str">
        <f>IF(VLOOKUP($A69,'Outbreak dataset'!$A:$Q,6)&gt;24*(3-1),IF(VLOOKUP($A69,'Outbreak dataset'!$A:$Q,6)&lt;24*(3),VLOOKUP($A69,'Outbreak dataset'!$A:$Q,14),"NA"),"NA")</f>
        <v>NA</v>
      </c>
      <c r="D69" s="40" t="str">
        <f>IF(VLOOKUP($A69,'Outbreak dataset'!$A:$Q,6)&gt;24*(4-1),IF(VLOOKUP($A69,'Outbreak dataset'!$A:$Q,6)&lt;24*(4),VLOOKUP($A69,'Outbreak dataset'!$A:$Q,14),"NA"),"NA")</f>
        <v>NA</v>
      </c>
      <c r="E69" s="40" t="str">
        <f>IF(VLOOKUP($A69,'Outbreak dataset'!$A:$Q,6)&gt;24*(5-1),IF(VLOOKUP($A69,'Outbreak dataset'!$A:$Q,6)&lt;24*(5),VLOOKUP($A69,'Outbreak dataset'!$A:$Q,14),"NA"),"NA")</f>
        <v>NA</v>
      </c>
    </row>
    <row r="70" spans="1:5">
      <c r="A70" s="40">
        <f>IF(ISERROR(MATCH(A69+1,'Outbreak dataset'!A:A,0)),"",A69+1)</f>
        <v>59</v>
      </c>
      <c r="B70" s="40" t="str">
        <f>IF(VLOOKUP($A70,'Outbreak dataset'!$A:$Q,6)&gt;24*(2-1),IF(VLOOKUP($A70,'Outbreak dataset'!$A:$Q,6)&lt;24*(2),VLOOKUP($A70,'Outbreak dataset'!$A:$Q,14),"NA"),"NA")</f>
        <v>NA</v>
      </c>
      <c r="C70" s="40" t="str">
        <f>IF(VLOOKUP($A70,'Outbreak dataset'!$A:$Q,6)&gt;24*(3-1),IF(VLOOKUP($A70,'Outbreak dataset'!$A:$Q,6)&lt;24*(3),VLOOKUP($A70,'Outbreak dataset'!$A:$Q,14),"NA"),"NA")</f>
        <v>NA</v>
      </c>
      <c r="D70" s="40" t="str">
        <f>IF(VLOOKUP($A70,'Outbreak dataset'!$A:$Q,6)&gt;24*(4-1),IF(VLOOKUP($A70,'Outbreak dataset'!$A:$Q,6)&lt;24*(4),VLOOKUP($A70,'Outbreak dataset'!$A:$Q,14),"NA"),"NA")</f>
        <v>NA</v>
      </c>
      <c r="E70" s="40" t="str">
        <f>IF(VLOOKUP($A70,'Outbreak dataset'!$A:$Q,6)&gt;24*(5-1),IF(VLOOKUP($A70,'Outbreak dataset'!$A:$Q,6)&lt;24*(5),VLOOKUP($A70,'Outbreak dataset'!$A:$Q,14),"NA"),"NA")</f>
        <v>NA</v>
      </c>
    </row>
    <row r="71" spans="1:5">
      <c r="A71" s="40">
        <f>IF(ISERROR(MATCH(A70+1,'Outbreak dataset'!A:A,0)),"",A70+1)</f>
        <v>60</v>
      </c>
      <c r="B71" s="40" t="str">
        <f>IF(VLOOKUP($A71,'Outbreak dataset'!$A:$Q,6)&gt;24*(2-1),IF(VLOOKUP($A71,'Outbreak dataset'!$A:$Q,6)&lt;24*(2),VLOOKUP($A71,'Outbreak dataset'!$A:$Q,14),"NA"),"NA")</f>
        <v>NA</v>
      </c>
      <c r="C71" s="40" t="str">
        <f>IF(VLOOKUP($A71,'Outbreak dataset'!$A:$Q,6)&gt;24*(3-1),IF(VLOOKUP($A71,'Outbreak dataset'!$A:$Q,6)&lt;24*(3),VLOOKUP($A71,'Outbreak dataset'!$A:$Q,14),"NA"),"NA")</f>
        <v>NA</v>
      </c>
      <c r="D71" s="40" t="str">
        <f>IF(VLOOKUP($A71,'Outbreak dataset'!$A:$Q,6)&gt;24*(4-1),IF(VLOOKUP($A71,'Outbreak dataset'!$A:$Q,6)&lt;24*(4),VLOOKUP($A71,'Outbreak dataset'!$A:$Q,14),"NA"),"NA")</f>
        <v>NA</v>
      </c>
      <c r="E71" s="40" t="str">
        <f>IF(VLOOKUP($A71,'Outbreak dataset'!$A:$Q,6)&gt;24*(5-1),IF(VLOOKUP($A71,'Outbreak dataset'!$A:$Q,6)&lt;24*(5),VLOOKUP($A71,'Outbreak dataset'!$A:$Q,14),"NA"),"NA")</f>
        <v>NA</v>
      </c>
    </row>
    <row r="72" spans="1:5">
      <c r="A72" s="40">
        <f>IF(ISERROR(MATCH(A71+1,'Outbreak dataset'!A:A,0)),"",A71+1)</f>
        <v>61</v>
      </c>
      <c r="B72" s="40" t="str">
        <f>IF(VLOOKUP($A72,'Outbreak dataset'!$A:$Q,6)&gt;24*(2-1),IF(VLOOKUP($A72,'Outbreak dataset'!$A:$Q,6)&lt;24*(2),VLOOKUP($A72,'Outbreak dataset'!$A:$Q,14),"NA"),"NA")</f>
        <v>NA</v>
      </c>
      <c r="C72" s="40" t="str">
        <f>IF(VLOOKUP($A72,'Outbreak dataset'!$A:$Q,6)&gt;24*(3-1),IF(VLOOKUP($A72,'Outbreak dataset'!$A:$Q,6)&lt;24*(3),VLOOKUP($A72,'Outbreak dataset'!$A:$Q,14),"NA"),"NA")</f>
        <v>NA</v>
      </c>
      <c r="D72" s="40" t="str">
        <f>IF(VLOOKUP($A72,'Outbreak dataset'!$A:$Q,6)&gt;24*(4-1),IF(VLOOKUP($A72,'Outbreak dataset'!$A:$Q,6)&lt;24*(4),VLOOKUP($A72,'Outbreak dataset'!$A:$Q,14),"NA"),"NA")</f>
        <v>NA</v>
      </c>
      <c r="E72" s="40" t="str">
        <f>IF(VLOOKUP($A72,'Outbreak dataset'!$A:$Q,6)&gt;24*(5-1),IF(VLOOKUP($A72,'Outbreak dataset'!$A:$Q,6)&lt;24*(5),VLOOKUP($A72,'Outbreak dataset'!$A:$Q,14),"NA"),"NA")</f>
        <v>NA</v>
      </c>
    </row>
    <row r="73" spans="1:5">
      <c r="A73" s="40">
        <f>IF(ISERROR(MATCH(A72+1,'Outbreak dataset'!A:A,0)),"",A72+1)</f>
        <v>62</v>
      </c>
      <c r="B73" s="40" t="str">
        <f>IF(VLOOKUP($A73,'Outbreak dataset'!$A:$Q,6)&gt;24*(2-1),IF(VLOOKUP($A73,'Outbreak dataset'!$A:$Q,6)&lt;24*(2),VLOOKUP($A73,'Outbreak dataset'!$A:$Q,14),"NA"),"NA")</f>
        <v>NA</v>
      </c>
      <c r="C73" s="40" t="str">
        <f>IF(VLOOKUP($A73,'Outbreak dataset'!$A:$Q,6)&gt;24*(3-1),IF(VLOOKUP($A73,'Outbreak dataset'!$A:$Q,6)&lt;24*(3),VLOOKUP($A73,'Outbreak dataset'!$A:$Q,14),"NA"),"NA")</f>
        <v>NA</v>
      </c>
      <c r="D73" s="40" t="str">
        <f>IF(VLOOKUP($A73,'Outbreak dataset'!$A:$Q,6)&gt;24*(4-1),IF(VLOOKUP($A73,'Outbreak dataset'!$A:$Q,6)&lt;24*(4),VLOOKUP($A73,'Outbreak dataset'!$A:$Q,14),"NA"),"NA")</f>
        <v>NA</v>
      </c>
      <c r="E73" s="40" t="str">
        <f>IF(VLOOKUP($A73,'Outbreak dataset'!$A:$Q,6)&gt;24*(5-1),IF(VLOOKUP($A73,'Outbreak dataset'!$A:$Q,6)&lt;24*(5),VLOOKUP($A73,'Outbreak dataset'!$A:$Q,14),"NA"),"NA")</f>
        <v>NA</v>
      </c>
    </row>
    <row r="74" spans="1:5">
      <c r="A74" s="40">
        <f>IF(ISERROR(MATCH(A73+1,'Outbreak dataset'!A:A,0)),"",A73+1)</f>
        <v>63</v>
      </c>
      <c r="B74" s="40" t="str">
        <f>IF(VLOOKUP($A74,'Outbreak dataset'!$A:$Q,6)&gt;24*(2-1),IF(VLOOKUP($A74,'Outbreak dataset'!$A:$Q,6)&lt;24*(2),VLOOKUP($A74,'Outbreak dataset'!$A:$Q,14),"NA"),"NA")</f>
        <v>NA</v>
      </c>
      <c r="C74" s="40" t="str">
        <f>IF(VLOOKUP($A74,'Outbreak dataset'!$A:$Q,6)&gt;24*(3-1),IF(VLOOKUP($A74,'Outbreak dataset'!$A:$Q,6)&lt;24*(3),VLOOKUP($A74,'Outbreak dataset'!$A:$Q,14),"NA"),"NA")</f>
        <v>NA</v>
      </c>
      <c r="D74" s="40" t="str">
        <f>IF(VLOOKUP($A74,'Outbreak dataset'!$A:$Q,6)&gt;24*(4-1),IF(VLOOKUP($A74,'Outbreak dataset'!$A:$Q,6)&lt;24*(4),VLOOKUP($A74,'Outbreak dataset'!$A:$Q,14),"NA"),"NA")</f>
        <v>NA</v>
      </c>
      <c r="E74" s="40" t="str">
        <f>IF(VLOOKUP($A74,'Outbreak dataset'!$A:$Q,6)&gt;24*(5-1),IF(VLOOKUP($A74,'Outbreak dataset'!$A:$Q,6)&lt;24*(5),VLOOKUP($A74,'Outbreak dataset'!$A:$Q,14),"NA"),"NA")</f>
        <v>NA</v>
      </c>
    </row>
    <row r="75" spans="1:5">
      <c r="A75" s="40">
        <f>IF(ISERROR(MATCH(A74+1,'Outbreak dataset'!A:A,0)),"",A74+1)</f>
        <v>64</v>
      </c>
      <c r="B75" s="40" t="str">
        <f>IF(VLOOKUP($A75,'Outbreak dataset'!$A:$Q,6)&gt;24*(2-1),IF(VLOOKUP($A75,'Outbreak dataset'!$A:$Q,6)&lt;24*(2),VLOOKUP($A75,'Outbreak dataset'!$A:$Q,14),"NA"),"NA")</f>
        <v>NA</v>
      </c>
      <c r="C75" s="40" t="str">
        <f>IF(VLOOKUP($A75,'Outbreak dataset'!$A:$Q,6)&gt;24*(3-1),IF(VLOOKUP($A75,'Outbreak dataset'!$A:$Q,6)&lt;24*(3),VLOOKUP($A75,'Outbreak dataset'!$A:$Q,14),"NA"),"NA")</f>
        <v>NA</v>
      </c>
      <c r="D75" s="40" t="str">
        <f>IF(VLOOKUP($A75,'Outbreak dataset'!$A:$Q,6)&gt;24*(4-1),IF(VLOOKUP($A75,'Outbreak dataset'!$A:$Q,6)&lt;24*(4),VLOOKUP($A75,'Outbreak dataset'!$A:$Q,14),"NA"),"NA")</f>
        <v>NA</v>
      </c>
      <c r="E75" s="40" t="str">
        <f>IF(VLOOKUP($A75,'Outbreak dataset'!$A:$Q,6)&gt;24*(5-1),IF(VLOOKUP($A75,'Outbreak dataset'!$A:$Q,6)&lt;24*(5),VLOOKUP($A75,'Outbreak dataset'!$A:$Q,14),"NA"),"NA")</f>
        <v>NA</v>
      </c>
    </row>
    <row r="76" spans="1:5">
      <c r="A76" s="40">
        <f>IF(ISERROR(MATCH(A75+1,'Outbreak dataset'!A:A,0)),"",A75+1)</f>
        <v>65</v>
      </c>
      <c r="B76" s="40" t="str">
        <f>IF(VLOOKUP($A76,'Outbreak dataset'!$A:$Q,6)&gt;24*(2-1),IF(VLOOKUP($A76,'Outbreak dataset'!$A:$Q,6)&lt;24*(2),VLOOKUP($A76,'Outbreak dataset'!$A:$Q,14),"NA"),"NA")</f>
        <v>NA</v>
      </c>
      <c r="C76" s="40" t="str">
        <f>IF(VLOOKUP($A76,'Outbreak dataset'!$A:$Q,6)&gt;24*(3-1),IF(VLOOKUP($A76,'Outbreak dataset'!$A:$Q,6)&lt;24*(3),VLOOKUP($A76,'Outbreak dataset'!$A:$Q,14),"NA"),"NA")</f>
        <v>NA</v>
      </c>
      <c r="D76" s="40" t="str">
        <f>IF(VLOOKUP($A76,'Outbreak dataset'!$A:$Q,6)&gt;24*(4-1),IF(VLOOKUP($A76,'Outbreak dataset'!$A:$Q,6)&lt;24*(4),VLOOKUP($A76,'Outbreak dataset'!$A:$Q,14),"NA"),"NA")</f>
        <v>NA</v>
      </c>
      <c r="E76" s="40" t="str">
        <f>IF(VLOOKUP($A76,'Outbreak dataset'!$A:$Q,6)&gt;24*(5-1),IF(VLOOKUP($A76,'Outbreak dataset'!$A:$Q,6)&lt;24*(5),VLOOKUP($A76,'Outbreak dataset'!$A:$Q,14),"NA"),"NA")</f>
        <v>NA</v>
      </c>
    </row>
    <row r="77" spans="1:5">
      <c r="A77" s="40">
        <f>IF(ISERROR(MATCH(A76+1,'Outbreak dataset'!A:A,0)),"",A76+1)</f>
        <v>66</v>
      </c>
      <c r="B77" s="40" t="str">
        <f>IF(VLOOKUP($A77,'Outbreak dataset'!$A:$Q,6)&gt;24*(2-1),IF(VLOOKUP($A77,'Outbreak dataset'!$A:$Q,6)&lt;24*(2),VLOOKUP($A77,'Outbreak dataset'!$A:$Q,14),"NA"),"NA")</f>
        <v>NA</v>
      </c>
      <c r="C77" s="40" t="str">
        <f>IF(VLOOKUP($A77,'Outbreak dataset'!$A:$Q,6)&gt;24*(3-1),IF(VLOOKUP($A77,'Outbreak dataset'!$A:$Q,6)&lt;24*(3),VLOOKUP($A77,'Outbreak dataset'!$A:$Q,14),"NA"),"NA")</f>
        <v>NA</v>
      </c>
      <c r="D77" s="40" t="str">
        <f>IF(VLOOKUP($A77,'Outbreak dataset'!$A:$Q,6)&gt;24*(4-1),IF(VLOOKUP($A77,'Outbreak dataset'!$A:$Q,6)&lt;24*(4),VLOOKUP($A77,'Outbreak dataset'!$A:$Q,14),"NA"),"NA")</f>
        <v>NA</v>
      </c>
      <c r="E77" s="40" t="str">
        <f>IF(VLOOKUP($A77,'Outbreak dataset'!$A:$Q,6)&gt;24*(5-1),IF(VLOOKUP($A77,'Outbreak dataset'!$A:$Q,6)&lt;24*(5),VLOOKUP($A77,'Outbreak dataset'!$A:$Q,14),"NA"),"NA")</f>
        <v>NA</v>
      </c>
    </row>
    <row r="78" spans="1:5">
      <c r="A78" s="40">
        <f>IF(ISERROR(MATCH(A77+1,'Outbreak dataset'!A:A,0)),"",A77+1)</f>
        <v>67</v>
      </c>
      <c r="B78" s="40" t="str">
        <f>IF(VLOOKUP($A78,'Outbreak dataset'!$A:$Q,6)&gt;24*(2-1),IF(VLOOKUP($A78,'Outbreak dataset'!$A:$Q,6)&lt;24*(2),VLOOKUP($A78,'Outbreak dataset'!$A:$Q,14),"NA"),"NA")</f>
        <v>NA</v>
      </c>
      <c r="C78" s="40" t="str">
        <f>IF(VLOOKUP($A78,'Outbreak dataset'!$A:$Q,6)&gt;24*(3-1),IF(VLOOKUP($A78,'Outbreak dataset'!$A:$Q,6)&lt;24*(3),VLOOKUP($A78,'Outbreak dataset'!$A:$Q,14),"NA"),"NA")</f>
        <v>NA</v>
      </c>
      <c r="D78" s="40" t="str">
        <f>IF(VLOOKUP($A78,'Outbreak dataset'!$A:$Q,6)&gt;24*(4-1),IF(VLOOKUP($A78,'Outbreak dataset'!$A:$Q,6)&lt;24*(4),VLOOKUP($A78,'Outbreak dataset'!$A:$Q,14),"NA"),"NA")</f>
        <v>NA</v>
      </c>
      <c r="E78" s="40" t="str">
        <f>IF(VLOOKUP($A78,'Outbreak dataset'!$A:$Q,6)&gt;24*(5-1),IF(VLOOKUP($A78,'Outbreak dataset'!$A:$Q,6)&lt;24*(5),VLOOKUP($A78,'Outbreak dataset'!$A:$Q,14),"NA"),"NA")</f>
        <v>NA</v>
      </c>
    </row>
    <row r="79" spans="1:5">
      <c r="A79" s="40">
        <f>IF(ISERROR(MATCH(A78+1,'Outbreak dataset'!A:A,0)),"",A78+1)</f>
        <v>68</v>
      </c>
      <c r="B79" s="40" t="str">
        <f>IF(VLOOKUP($A79,'Outbreak dataset'!$A:$Q,6)&gt;24*(2-1),IF(VLOOKUP($A79,'Outbreak dataset'!$A:$Q,6)&lt;24*(2),VLOOKUP($A79,'Outbreak dataset'!$A:$Q,14),"NA"),"NA")</f>
        <v>NA</v>
      </c>
      <c r="C79" s="40" t="str">
        <f>IF(VLOOKUP($A79,'Outbreak dataset'!$A:$Q,6)&gt;24*(3-1),IF(VLOOKUP($A79,'Outbreak dataset'!$A:$Q,6)&lt;24*(3),VLOOKUP($A79,'Outbreak dataset'!$A:$Q,14),"NA"),"NA")</f>
        <v>NA</v>
      </c>
      <c r="D79" s="40" t="str">
        <f>IF(VLOOKUP($A79,'Outbreak dataset'!$A:$Q,6)&gt;24*(4-1),IF(VLOOKUP($A79,'Outbreak dataset'!$A:$Q,6)&lt;24*(4),VLOOKUP($A79,'Outbreak dataset'!$A:$Q,14),"NA"),"NA")</f>
        <v>NA</v>
      </c>
      <c r="E79" s="40" t="str">
        <f>IF(VLOOKUP($A79,'Outbreak dataset'!$A:$Q,6)&gt;24*(5-1),IF(VLOOKUP($A79,'Outbreak dataset'!$A:$Q,6)&lt;24*(5),VLOOKUP($A79,'Outbreak dataset'!$A:$Q,14),"NA"),"NA")</f>
        <v>NA</v>
      </c>
    </row>
    <row r="80" spans="1:5">
      <c r="A80" s="40">
        <f>IF(ISERROR(MATCH(A79+1,'Outbreak dataset'!A:A,0)),"",A79+1)</f>
        <v>69</v>
      </c>
      <c r="B80" s="40" t="str">
        <f>IF(VLOOKUP($A80,'Outbreak dataset'!$A:$Q,6)&gt;24*(2-1),IF(VLOOKUP($A80,'Outbreak dataset'!$A:$Q,6)&lt;24*(2),VLOOKUP($A80,'Outbreak dataset'!$A:$Q,14),"NA"),"NA")</f>
        <v>NA</v>
      </c>
      <c r="C80" s="40" t="str">
        <f>IF(VLOOKUP($A80,'Outbreak dataset'!$A:$Q,6)&gt;24*(3-1),IF(VLOOKUP($A80,'Outbreak dataset'!$A:$Q,6)&lt;24*(3),VLOOKUP($A80,'Outbreak dataset'!$A:$Q,14),"NA"),"NA")</f>
        <v>NA</v>
      </c>
      <c r="D80" s="40" t="str">
        <f>IF(VLOOKUP($A80,'Outbreak dataset'!$A:$Q,6)&gt;24*(4-1),IF(VLOOKUP($A80,'Outbreak dataset'!$A:$Q,6)&lt;24*(4),VLOOKUP($A80,'Outbreak dataset'!$A:$Q,14),"NA"),"NA")</f>
        <v>NA</v>
      </c>
      <c r="E80" s="40" t="str">
        <f>IF(VLOOKUP($A80,'Outbreak dataset'!$A:$Q,6)&gt;24*(5-1),IF(VLOOKUP($A80,'Outbreak dataset'!$A:$Q,6)&lt;24*(5),VLOOKUP($A80,'Outbreak dataset'!$A:$Q,14),"NA"),"NA")</f>
        <v>NA</v>
      </c>
    </row>
    <row r="81" spans="1:5">
      <c r="A81" s="40">
        <f>IF(ISERROR(MATCH(A80+1,'Outbreak dataset'!A:A,0)),"",A80+1)</f>
        <v>70</v>
      </c>
      <c r="B81" s="40" t="str">
        <f>IF(VLOOKUP($A81,'Outbreak dataset'!$A:$Q,6)&gt;24*(2-1),IF(VLOOKUP($A81,'Outbreak dataset'!$A:$Q,6)&lt;24*(2),VLOOKUP($A81,'Outbreak dataset'!$A:$Q,14),"NA"),"NA")</f>
        <v>NA</v>
      </c>
      <c r="C81" s="40" t="str">
        <f>IF(VLOOKUP($A81,'Outbreak dataset'!$A:$Q,6)&gt;24*(3-1),IF(VLOOKUP($A81,'Outbreak dataset'!$A:$Q,6)&lt;24*(3),VLOOKUP($A81,'Outbreak dataset'!$A:$Q,14),"NA"),"NA")</f>
        <v>NA</v>
      </c>
      <c r="D81" s="40" t="str">
        <f>IF(VLOOKUP($A81,'Outbreak dataset'!$A:$Q,6)&gt;24*(4-1),IF(VLOOKUP($A81,'Outbreak dataset'!$A:$Q,6)&lt;24*(4),VLOOKUP($A81,'Outbreak dataset'!$A:$Q,14),"NA"),"NA")</f>
        <v>NA</v>
      </c>
      <c r="E81" s="40" t="str">
        <f>IF(VLOOKUP($A81,'Outbreak dataset'!$A:$Q,6)&gt;24*(5-1),IF(VLOOKUP($A81,'Outbreak dataset'!$A:$Q,6)&lt;24*(5),VLOOKUP($A81,'Outbreak dataset'!$A:$Q,14),"NA"),"NA")</f>
        <v>NA</v>
      </c>
    </row>
    <row r="82" spans="1:5">
      <c r="A82" s="40">
        <f>IF(ISERROR(MATCH(A81+1,'Outbreak dataset'!A:A,0)),"",A81+1)</f>
        <v>71</v>
      </c>
      <c r="B82" s="40" t="str">
        <f>IF(VLOOKUP($A82,'Outbreak dataset'!$A:$Q,6)&gt;24*(2-1),IF(VLOOKUP($A82,'Outbreak dataset'!$A:$Q,6)&lt;24*(2),VLOOKUP($A82,'Outbreak dataset'!$A:$Q,14),"NA"),"NA")</f>
        <v>NA</v>
      </c>
      <c r="C82" s="40" t="str">
        <f>IF(VLOOKUP($A82,'Outbreak dataset'!$A:$Q,6)&gt;24*(3-1),IF(VLOOKUP($A82,'Outbreak dataset'!$A:$Q,6)&lt;24*(3),VLOOKUP($A82,'Outbreak dataset'!$A:$Q,14),"NA"),"NA")</f>
        <v>NA</v>
      </c>
      <c r="D82" s="40" t="str">
        <f>IF(VLOOKUP($A82,'Outbreak dataset'!$A:$Q,6)&gt;24*(4-1),IF(VLOOKUP($A82,'Outbreak dataset'!$A:$Q,6)&lt;24*(4),VLOOKUP($A82,'Outbreak dataset'!$A:$Q,14),"NA"),"NA")</f>
        <v>NA</v>
      </c>
      <c r="E82" s="40" t="str">
        <f>IF(VLOOKUP($A82,'Outbreak dataset'!$A:$Q,6)&gt;24*(5-1),IF(VLOOKUP($A82,'Outbreak dataset'!$A:$Q,6)&lt;24*(5),VLOOKUP($A82,'Outbreak dataset'!$A:$Q,14),"NA"),"NA")</f>
        <v>NA</v>
      </c>
    </row>
    <row r="83" spans="1:5">
      <c r="A83" s="40">
        <f>IF(ISERROR(MATCH(A82+1,'Outbreak dataset'!A:A,0)),"",A82+1)</f>
        <v>72</v>
      </c>
      <c r="B83" s="40" t="str">
        <f>IF(VLOOKUP($A83,'Outbreak dataset'!$A:$Q,6)&gt;24*(2-1),IF(VLOOKUP($A83,'Outbreak dataset'!$A:$Q,6)&lt;24*(2),VLOOKUP($A83,'Outbreak dataset'!$A:$Q,14),"NA"),"NA")</f>
        <v>NA</v>
      </c>
      <c r="C83" s="40" t="str">
        <f>IF(VLOOKUP($A83,'Outbreak dataset'!$A:$Q,6)&gt;24*(3-1),IF(VLOOKUP($A83,'Outbreak dataset'!$A:$Q,6)&lt;24*(3),VLOOKUP($A83,'Outbreak dataset'!$A:$Q,14),"NA"),"NA")</f>
        <v>NA</v>
      </c>
      <c r="D83" s="40" t="str">
        <f>IF(VLOOKUP($A83,'Outbreak dataset'!$A:$Q,6)&gt;24*(4-1),IF(VLOOKUP($A83,'Outbreak dataset'!$A:$Q,6)&lt;24*(4),VLOOKUP($A83,'Outbreak dataset'!$A:$Q,14),"NA"),"NA")</f>
        <v>NA</v>
      </c>
      <c r="E83" s="40" t="str">
        <f>IF(VLOOKUP($A83,'Outbreak dataset'!$A:$Q,6)&gt;24*(5-1),IF(VLOOKUP($A83,'Outbreak dataset'!$A:$Q,6)&lt;24*(5),VLOOKUP($A83,'Outbreak dataset'!$A:$Q,14),"NA"),"NA")</f>
        <v>NA</v>
      </c>
    </row>
    <row r="84" spans="1:5">
      <c r="A84" s="40">
        <f>IF(ISERROR(MATCH(A83+1,'Outbreak dataset'!A:A,0)),"",A83+1)</f>
        <v>73</v>
      </c>
      <c r="B84" s="40" t="str">
        <f>IF(VLOOKUP($A84,'Outbreak dataset'!$A:$Q,6)&gt;24*(2-1),IF(VLOOKUP($A84,'Outbreak dataset'!$A:$Q,6)&lt;24*(2),VLOOKUP($A84,'Outbreak dataset'!$A:$Q,14),"NA"),"NA")</f>
        <v>NA</v>
      </c>
      <c r="C84" s="40" t="str">
        <f>IF(VLOOKUP($A84,'Outbreak dataset'!$A:$Q,6)&gt;24*(3-1),IF(VLOOKUP($A84,'Outbreak dataset'!$A:$Q,6)&lt;24*(3),VLOOKUP($A84,'Outbreak dataset'!$A:$Q,14),"NA"),"NA")</f>
        <v>NA</v>
      </c>
      <c r="D84" s="40" t="str">
        <f>IF(VLOOKUP($A84,'Outbreak dataset'!$A:$Q,6)&gt;24*(4-1),IF(VLOOKUP($A84,'Outbreak dataset'!$A:$Q,6)&lt;24*(4),VLOOKUP($A84,'Outbreak dataset'!$A:$Q,14),"NA"),"NA")</f>
        <v>NA</v>
      </c>
      <c r="E84" s="40" t="str">
        <f>IF(VLOOKUP($A84,'Outbreak dataset'!$A:$Q,6)&gt;24*(5-1),IF(VLOOKUP($A84,'Outbreak dataset'!$A:$Q,6)&lt;24*(5),VLOOKUP($A84,'Outbreak dataset'!$A:$Q,14),"NA"),"NA")</f>
        <v>NA</v>
      </c>
    </row>
    <row r="85" spans="1:5">
      <c r="A85" s="40">
        <f>IF(ISERROR(MATCH(A84+1,'Outbreak dataset'!A:A,0)),"",A84+1)</f>
        <v>74</v>
      </c>
      <c r="B85" s="40" t="str">
        <f>IF(VLOOKUP($A85,'Outbreak dataset'!$A:$Q,6)&gt;24*(2-1),IF(VLOOKUP($A85,'Outbreak dataset'!$A:$Q,6)&lt;24*(2),VLOOKUP($A85,'Outbreak dataset'!$A:$Q,14),"NA"),"NA")</f>
        <v>NA</v>
      </c>
      <c r="C85" s="40" t="str">
        <f>IF(VLOOKUP($A85,'Outbreak dataset'!$A:$Q,6)&gt;24*(3-1),IF(VLOOKUP($A85,'Outbreak dataset'!$A:$Q,6)&lt;24*(3),VLOOKUP($A85,'Outbreak dataset'!$A:$Q,14),"NA"),"NA")</f>
        <v>NA</v>
      </c>
      <c r="D85" s="40" t="str">
        <f>IF(VLOOKUP($A85,'Outbreak dataset'!$A:$Q,6)&gt;24*(4-1),IF(VLOOKUP($A85,'Outbreak dataset'!$A:$Q,6)&lt;24*(4),VLOOKUP($A85,'Outbreak dataset'!$A:$Q,14),"NA"),"NA")</f>
        <v>NA</v>
      </c>
      <c r="E85" s="40" t="str">
        <f>IF(VLOOKUP($A85,'Outbreak dataset'!$A:$Q,6)&gt;24*(5-1),IF(VLOOKUP($A85,'Outbreak dataset'!$A:$Q,6)&lt;24*(5),VLOOKUP($A85,'Outbreak dataset'!$A:$Q,14),"NA"),"NA")</f>
        <v>NA</v>
      </c>
    </row>
    <row r="86" spans="1:5">
      <c r="A86" s="40">
        <f>IF(ISERROR(MATCH(A85+1,'Outbreak dataset'!A:A,0)),"",A85+1)</f>
        <v>75</v>
      </c>
      <c r="B86" s="40" t="str">
        <f>IF(VLOOKUP($A86,'Outbreak dataset'!$A:$Q,6)&gt;24*(2-1),IF(VLOOKUP($A86,'Outbreak dataset'!$A:$Q,6)&lt;24*(2),VLOOKUP($A86,'Outbreak dataset'!$A:$Q,14),"NA"),"NA")</f>
        <v>NA</v>
      </c>
      <c r="C86" s="40" t="str">
        <f>IF(VLOOKUP($A86,'Outbreak dataset'!$A:$Q,6)&gt;24*(3-1),IF(VLOOKUP($A86,'Outbreak dataset'!$A:$Q,6)&lt;24*(3),VLOOKUP($A86,'Outbreak dataset'!$A:$Q,14),"NA"),"NA")</f>
        <v>NA</v>
      </c>
      <c r="D86" s="40" t="str">
        <f>IF(VLOOKUP($A86,'Outbreak dataset'!$A:$Q,6)&gt;24*(4-1),IF(VLOOKUP($A86,'Outbreak dataset'!$A:$Q,6)&lt;24*(4),VLOOKUP($A86,'Outbreak dataset'!$A:$Q,14),"NA"),"NA")</f>
        <v>NA</v>
      </c>
      <c r="E86" s="40" t="str">
        <f>IF(VLOOKUP($A86,'Outbreak dataset'!$A:$Q,6)&gt;24*(5-1),IF(VLOOKUP($A86,'Outbreak dataset'!$A:$Q,6)&lt;24*(5),VLOOKUP($A86,'Outbreak dataset'!$A:$Q,14),"NA"),"NA")</f>
        <v>NA</v>
      </c>
    </row>
    <row r="87" spans="1:5">
      <c r="A87" s="40">
        <f>IF(ISERROR(MATCH(A86+1,'Outbreak dataset'!A:A,0)),"",A86+1)</f>
        <v>76</v>
      </c>
      <c r="B87" s="40" t="str">
        <f>IF(VLOOKUP($A87,'Outbreak dataset'!$A:$Q,6)&gt;24*(2-1),IF(VLOOKUP($A87,'Outbreak dataset'!$A:$Q,6)&lt;24*(2),VLOOKUP($A87,'Outbreak dataset'!$A:$Q,14),"NA"),"NA")</f>
        <v>NA</v>
      </c>
      <c r="C87" s="40" t="str">
        <f>IF(VLOOKUP($A87,'Outbreak dataset'!$A:$Q,6)&gt;24*(3-1),IF(VLOOKUP($A87,'Outbreak dataset'!$A:$Q,6)&lt;24*(3),VLOOKUP($A87,'Outbreak dataset'!$A:$Q,14),"NA"),"NA")</f>
        <v>NA</v>
      </c>
      <c r="D87" s="40" t="str">
        <f>IF(VLOOKUP($A87,'Outbreak dataset'!$A:$Q,6)&gt;24*(4-1),IF(VLOOKUP($A87,'Outbreak dataset'!$A:$Q,6)&lt;24*(4),VLOOKUP($A87,'Outbreak dataset'!$A:$Q,14),"NA"),"NA")</f>
        <v>NA</v>
      </c>
      <c r="E87" s="40" t="str">
        <f>IF(VLOOKUP($A87,'Outbreak dataset'!$A:$Q,6)&gt;24*(5-1),IF(VLOOKUP($A87,'Outbreak dataset'!$A:$Q,6)&lt;24*(5),VLOOKUP($A87,'Outbreak dataset'!$A:$Q,14),"NA"),"NA")</f>
        <v>NA</v>
      </c>
    </row>
    <row r="88" spans="1:5">
      <c r="A88" s="40">
        <f>IF(ISERROR(MATCH(A87+1,'Outbreak dataset'!A:A,0)),"",A87+1)</f>
        <v>77</v>
      </c>
      <c r="B88" s="40" t="str">
        <f>IF(VLOOKUP($A88,'Outbreak dataset'!$A:$Q,6)&gt;24*(2-1),IF(VLOOKUP($A88,'Outbreak dataset'!$A:$Q,6)&lt;24*(2),VLOOKUP($A88,'Outbreak dataset'!$A:$Q,14),"NA"),"NA")</f>
        <v>NA</v>
      </c>
      <c r="C88" s="40" t="str">
        <f>IF(VLOOKUP($A88,'Outbreak dataset'!$A:$Q,6)&gt;24*(3-1),IF(VLOOKUP($A88,'Outbreak dataset'!$A:$Q,6)&lt;24*(3),VLOOKUP($A88,'Outbreak dataset'!$A:$Q,14),"NA"),"NA")</f>
        <v>NA</v>
      </c>
      <c r="D88" s="40" t="str">
        <f>IF(VLOOKUP($A88,'Outbreak dataset'!$A:$Q,6)&gt;24*(4-1),IF(VLOOKUP($A88,'Outbreak dataset'!$A:$Q,6)&lt;24*(4),VLOOKUP($A88,'Outbreak dataset'!$A:$Q,14),"NA"),"NA")</f>
        <v>NA</v>
      </c>
      <c r="E88" s="40" t="str">
        <f>IF(VLOOKUP($A88,'Outbreak dataset'!$A:$Q,6)&gt;24*(5-1),IF(VLOOKUP($A88,'Outbreak dataset'!$A:$Q,6)&lt;24*(5),VLOOKUP($A88,'Outbreak dataset'!$A:$Q,14),"NA"),"NA")</f>
        <v>NA</v>
      </c>
    </row>
    <row r="89" spans="1:5">
      <c r="A89" s="40">
        <f>IF(ISERROR(MATCH(A88+1,'Outbreak dataset'!A:A,0)),"",A88+1)</f>
        <v>78</v>
      </c>
      <c r="B89" s="40" t="str">
        <f>IF(VLOOKUP($A89,'Outbreak dataset'!$A:$Q,6)&gt;24*(2-1),IF(VLOOKUP($A89,'Outbreak dataset'!$A:$Q,6)&lt;24*(2),VLOOKUP($A89,'Outbreak dataset'!$A:$Q,14),"NA"),"NA")</f>
        <v>NA</v>
      </c>
      <c r="C89" s="40" t="str">
        <f>IF(VLOOKUP($A89,'Outbreak dataset'!$A:$Q,6)&gt;24*(3-1),IF(VLOOKUP($A89,'Outbreak dataset'!$A:$Q,6)&lt;24*(3),VLOOKUP($A89,'Outbreak dataset'!$A:$Q,14),"NA"),"NA")</f>
        <v>NA</v>
      </c>
      <c r="D89" s="40" t="str">
        <f>IF(VLOOKUP($A89,'Outbreak dataset'!$A:$Q,6)&gt;24*(4-1),IF(VLOOKUP($A89,'Outbreak dataset'!$A:$Q,6)&lt;24*(4),VLOOKUP($A89,'Outbreak dataset'!$A:$Q,14),"NA"),"NA")</f>
        <v>NA</v>
      </c>
      <c r="E89" s="40" t="str">
        <f>IF(VLOOKUP($A89,'Outbreak dataset'!$A:$Q,6)&gt;24*(5-1),IF(VLOOKUP($A89,'Outbreak dataset'!$A:$Q,6)&lt;24*(5),VLOOKUP($A89,'Outbreak dataset'!$A:$Q,14),"NA"),"NA")</f>
        <v>NA</v>
      </c>
    </row>
    <row r="90" spans="1:5">
      <c r="A90" s="40" t="str">
        <f>IF(ISERROR(MATCH(A89+1,'Outbreak dataset'!A:A,0)),"",A89+1)</f>
        <v/>
      </c>
      <c r="B90" s="40"/>
      <c r="C90" s="40"/>
      <c r="D90" s="40"/>
      <c r="E90" s="40"/>
    </row>
    <row r="91" spans="1:5">
      <c r="A91" s="40" t="str">
        <f>IF(ISERROR(MATCH(A90+1,'Outbreak dataset'!A:A,0)),"",A90+1)</f>
        <v/>
      </c>
      <c r="B91" s="40"/>
      <c r="C91" s="40"/>
      <c r="D91" s="40"/>
      <c r="E91" s="40"/>
    </row>
    <row r="92" spans="1:5">
      <c r="A92" s="40" t="str">
        <f>IF(ISERROR(MATCH(A91+1,'Outbreak dataset'!A:A,0)),"",A91+1)</f>
        <v/>
      </c>
      <c r="B92" s="40"/>
      <c r="C92" s="40"/>
      <c r="D92" s="40"/>
      <c r="E92" s="40"/>
    </row>
    <row r="93" spans="1:5">
      <c r="A93" s="40" t="str">
        <f>IF(ISERROR(MATCH(A92+1,'Outbreak dataset'!A:A,0)),"",A92+1)</f>
        <v/>
      </c>
      <c r="B93" s="40"/>
      <c r="C93" s="40"/>
      <c r="D93" s="40"/>
      <c r="E93" s="40"/>
    </row>
    <row r="94" spans="1:5">
      <c r="A94" s="40" t="str">
        <f>IF(ISERROR(MATCH(A93+1,'Outbreak dataset'!A:A,0)),"",A93+1)</f>
        <v/>
      </c>
      <c r="B94" s="40"/>
      <c r="C94" s="40"/>
      <c r="D94" s="40"/>
      <c r="E94" s="40"/>
    </row>
    <row r="95" spans="1:5">
      <c r="A95" s="40" t="str">
        <f>IF(ISERROR(MATCH(A94+1,'Outbreak dataset'!A:A,0)),"",A94+1)</f>
        <v/>
      </c>
      <c r="B95" s="40"/>
      <c r="C95" s="40"/>
      <c r="D95" s="40"/>
      <c r="E95" s="40"/>
    </row>
    <row r="96" spans="1:5">
      <c r="A96" s="40"/>
      <c r="B96" s="40"/>
      <c r="C96" s="40"/>
      <c r="D96" s="40"/>
      <c r="E96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C5" sqref="C5"/>
    </sheetView>
  </sheetViews>
  <sheetFormatPr defaultColWidth="8.875" defaultRowHeight="15.75"/>
  <cols>
    <col min="2" max="2" width="22.125" customWidth="1"/>
    <col min="3" max="3" width="13" customWidth="1"/>
    <col min="4" max="4" width="20" bestFit="1" customWidth="1"/>
  </cols>
  <sheetData>
    <row r="1" spans="2:4">
      <c r="B1" s="8"/>
      <c r="C1" s="12"/>
      <c r="D1" s="12"/>
    </row>
    <row r="2" spans="2:4">
      <c r="C2" s="8" t="s">
        <v>27</v>
      </c>
      <c r="D2" s="8" t="s">
        <v>57</v>
      </c>
    </row>
    <row r="3" spans="2:4">
      <c r="B3" s="8" t="s">
        <v>58</v>
      </c>
      <c r="C3" s="24">
        <f>COUNT('Outbreak dataset'!R:R)-COUNTIFS('Outbreak dataset'!B:B,"Seed")</f>
        <v>75</v>
      </c>
      <c r="D3" t="s">
        <v>59</v>
      </c>
    </row>
    <row r="4" spans="2:4">
      <c r="B4" s="8" t="s">
        <v>60</v>
      </c>
      <c r="C4" s="24">
        <f>SUMIFS('Outbreak dataset'!R:R,'Outbreak dataset'!B:B,"&lt;&gt;Seed")</f>
        <v>44</v>
      </c>
      <c r="D4" s="10">
        <f>C4/C3</f>
        <v>0.58666666666666667</v>
      </c>
    </row>
    <row r="5" spans="2:4">
      <c r="B5" s="8" t="s">
        <v>61</v>
      </c>
      <c r="C5" s="24">
        <f>SUMIFS('Outbreak dataset'!S:S,'Outbreak dataset'!B:B,"&lt;&gt;Seed")</f>
        <v>30</v>
      </c>
      <c r="D5" s="10">
        <f>C5/C3</f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I5" sqref="I5"/>
    </sheetView>
  </sheetViews>
  <sheetFormatPr defaultColWidth="8.875" defaultRowHeight="15.75"/>
  <cols>
    <col min="2" max="2" width="8.125" bestFit="1" customWidth="1"/>
    <col min="3" max="3" width="11.5" customWidth="1"/>
    <col min="5" max="5" width="10.875" customWidth="1"/>
  </cols>
  <sheetData>
    <row r="2" spans="2:10">
      <c r="B2" s="8" t="s">
        <v>62</v>
      </c>
      <c r="C2" s="8" t="s">
        <v>63</v>
      </c>
      <c r="D2" s="8"/>
      <c r="E2" s="8" t="s">
        <v>64</v>
      </c>
      <c r="F2" s="8" t="s">
        <v>65</v>
      </c>
      <c r="I2" s="8" t="s">
        <v>66</v>
      </c>
      <c r="J2" s="10">
        <f>MAX('Outbreak dataset'!T:T)</f>
        <v>68.016666666666666</v>
      </c>
    </row>
    <row r="3" spans="2:10">
      <c r="B3">
        <v>0</v>
      </c>
      <c r="C3">
        <f>COUNTIF('Outbreak dataset'!T:T,"&lt;"&amp;B3)</f>
        <v>0</v>
      </c>
      <c r="I3" s="8" t="s">
        <v>67</v>
      </c>
      <c r="J3" s="10">
        <f>MIN('Outbreak dataset'!T:T)</f>
        <v>0</v>
      </c>
    </row>
    <row r="4" spans="2:10">
      <c r="B4">
        <v>1</v>
      </c>
      <c r="C4">
        <f>COUNTIF('Outbreak dataset'!T:T,"&lt;"&amp;B4)</f>
        <v>6</v>
      </c>
      <c r="E4">
        <v>1</v>
      </c>
      <c r="F4">
        <f>C4-C3</f>
        <v>6</v>
      </c>
      <c r="I4" s="8" t="s">
        <v>68</v>
      </c>
      <c r="J4" s="10">
        <f>AVERAGE('Outbreak dataset'!T:T)</f>
        <v>14.162962962962967</v>
      </c>
    </row>
    <row r="5" spans="2:10">
      <c r="B5">
        <v>2</v>
      </c>
      <c r="C5">
        <f>COUNTIF('Outbreak dataset'!T:T,"&lt;"&amp;B5)</f>
        <v>10</v>
      </c>
      <c r="E5">
        <v>2</v>
      </c>
      <c r="F5">
        <f>C5-C4</f>
        <v>4</v>
      </c>
    </row>
    <row r="6" spans="2:10">
      <c r="B6">
        <v>3</v>
      </c>
      <c r="C6">
        <f>COUNTIF('Outbreak dataset'!T:T,"&lt;"&amp;B6)</f>
        <v>12</v>
      </c>
      <c r="E6">
        <v>3</v>
      </c>
      <c r="F6">
        <f t="shared" ref="F6:F23" si="0">C6-C5</f>
        <v>2</v>
      </c>
    </row>
    <row r="7" spans="2:10">
      <c r="B7">
        <v>4</v>
      </c>
      <c r="C7">
        <f>COUNTIF('Outbreak dataset'!T:T,"&lt;"&amp;B7)</f>
        <v>15</v>
      </c>
      <c r="E7">
        <v>4</v>
      </c>
      <c r="F7">
        <f t="shared" si="0"/>
        <v>3</v>
      </c>
    </row>
    <row r="8" spans="2:10">
      <c r="B8">
        <v>5</v>
      </c>
      <c r="C8">
        <f>COUNTIF('Outbreak dataset'!T:T,"&lt;"&amp;B8)</f>
        <v>15</v>
      </c>
      <c r="E8">
        <v>5</v>
      </c>
      <c r="F8">
        <f t="shared" si="0"/>
        <v>0</v>
      </c>
    </row>
    <row r="9" spans="2:10">
      <c r="B9">
        <v>10</v>
      </c>
      <c r="C9">
        <f>COUNTIF('Outbreak dataset'!T:T,"&lt;"&amp;B9)</f>
        <v>16</v>
      </c>
      <c r="E9">
        <v>10</v>
      </c>
      <c r="F9">
        <f t="shared" si="0"/>
        <v>1</v>
      </c>
    </row>
    <row r="10" spans="2:10">
      <c r="B10">
        <v>15</v>
      </c>
      <c r="C10">
        <f>COUNTIF('Outbreak dataset'!T:T,"&lt;"&amp;B10)</f>
        <v>16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dataset'!T:T,"&lt;"&amp;B11)</f>
        <v>18</v>
      </c>
      <c r="E11">
        <v>20</v>
      </c>
      <c r="F11">
        <f t="shared" si="0"/>
        <v>2</v>
      </c>
    </row>
    <row r="12" spans="2:10">
      <c r="B12">
        <v>25</v>
      </c>
      <c r="C12">
        <f>COUNTIF('Outbreak dataset'!T:T,"&lt;"&amp;B12)</f>
        <v>21</v>
      </c>
      <c r="E12">
        <v>25</v>
      </c>
      <c r="F12">
        <f t="shared" si="0"/>
        <v>3</v>
      </c>
    </row>
    <row r="13" spans="2:10">
      <c r="B13">
        <v>30</v>
      </c>
      <c r="C13">
        <f>COUNTIF('Outbreak dataset'!T:T,"&lt;"&amp;B13)</f>
        <v>24</v>
      </c>
      <c r="E13">
        <v>30</v>
      </c>
      <c r="F13">
        <f t="shared" si="0"/>
        <v>3</v>
      </c>
    </row>
    <row r="14" spans="2:10">
      <c r="B14">
        <v>35</v>
      </c>
      <c r="C14">
        <f>COUNTIF('Outbreak dataset'!T:T,"&lt;"&amp;B14)</f>
        <v>24</v>
      </c>
      <c r="E14">
        <v>35</v>
      </c>
      <c r="F14">
        <f t="shared" si="0"/>
        <v>0</v>
      </c>
    </row>
    <row r="15" spans="2:10">
      <c r="B15">
        <v>40</v>
      </c>
      <c r="C15">
        <f>COUNTIF('Outbreak dataset'!T:T,"&lt;"&amp;B15)</f>
        <v>24</v>
      </c>
      <c r="E15">
        <v>40</v>
      </c>
      <c r="F15">
        <f t="shared" si="0"/>
        <v>0</v>
      </c>
    </row>
    <row r="16" spans="2:10">
      <c r="B16">
        <v>45</v>
      </c>
      <c r="C16">
        <f>COUNTIF('Outbreak dataset'!T:T,"&lt;"&amp;B16)</f>
        <v>24</v>
      </c>
      <c r="E16">
        <v>45</v>
      </c>
      <c r="F16">
        <f>C16-C15</f>
        <v>0</v>
      </c>
    </row>
    <row r="17" spans="2:6">
      <c r="B17">
        <v>50</v>
      </c>
      <c r="C17">
        <f>COUNTIF('Outbreak dataset'!T:T,"&lt;"&amp;B17)</f>
        <v>25</v>
      </c>
      <c r="E17">
        <v>50</v>
      </c>
      <c r="F17">
        <f t="shared" si="0"/>
        <v>1</v>
      </c>
    </row>
    <row r="18" spans="2:6">
      <c r="B18">
        <v>55</v>
      </c>
      <c r="C18">
        <f>COUNTIF('Outbreak dataset'!T:T,"&lt;"&amp;B18)</f>
        <v>26</v>
      </c>
      <c r="E18">
        <v>55</v>
      </c>
      <c r="F18">
        <f t="shared" si="0"/>
        <v>1</v>
      </c>
    </row>
    <row r="19" spans="2:6">
      <c r="B19">
        <v>60</v>
      </c>
      <c r="C19">
        <f>COUNTIF('Outbreak dataset'!T:T,"&lt;"&amp;B19)</f>
        <v>26</v>
      </c>
      <c r="E19">
        <v>60</v>
      </c>
      <c r="F19">
        <f t="shared" si="0"/>
        <v>0</v>
      </c>
    </row>
    <row r="20" spans="2:6">
      <c r="B20">
        <v>65</v>
      </c>
      <c r="C20">
        <f>COUNTIF('Outbreak dataset'!T:T,"&lt;"&amp;B20)</f>
        <v>26</v>
      </c>
      <c r="E20">
        <v>65</v>
      </c>
      <c r="F20">
        <f t="shared" si="0"/>
        <v>0</v>
      </c>
    </row>
    <row r="21" spans="2:6">
      <c r="B21">
        <v>70</v>
      </c>
      <c r="C21">
        <f>COUNTIF('Outbreak dataset'!T:T,"&lt;"&amp;B21)</f>
        <v>27</v>
      </c>
      <c r="E21">
        <v>70</v>
      </c>
      <c r="F21">
        <f t="shared" si="0"/>
        <v>1</v>
      </c>
    </row>
    <row r="22" spans="2:6">
      <c r="B22">
        <v>75</v>
      </c>
      <c r="C22">
        <f>COUNTIF('Outbreak dataset'!T:T,"&lt;"&amp;B22)</f>
        <v>27</v>
      </c>
      <c r="E22">
        <v>75</v>
      </c>
      <c r="F22">
        <f t="shared" si="0"/>
        <v>0</v>
      </c>
    </row>
    <row r="23" spans="2:6">
      <c r="B23">
        <v>80</v>
      </c>
      <c r="C23">
        <f>COUNTIF('Outbreak dataset'!T:T,"&lt;"&amp;B23)</f>
        <v>27</v>
      </c>
      <c r="E23">
        <v>80</v>
      </c>
      <c r="F23">
        <f t="shared" si="0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J3" sqref="J3"/>
    </sheetView>
  </sheetViews>
  <sheetFormatPr defaultColWidth="8.875" defaultRowHeight="15.75"/>
  <cols>
    <col min="3" max="3" width="11.625" customWidth="1"/>
    <col min="5" max="5" width="11.625" customWidth="1"/>
  </cols>
  <sheetData>
    <row r="2" spans="2:10">
      <c r="B2" s="8" t="s">
        <v>62</v>
      </c>
      <c r="C2" s="8" t="s">
        <v>63</v>
      </c>
      <c r="D2" s="8"/>
      <c r="E2" s="8" t="s">
        <v>64</v>
      </c>
      <c r="F2" s="8" t="s">
        <v>65</v>
      </c>
      <c r="I2" s="8" t="s">
        <v>66</v>
      </c>
      <c r="J2" s="10">
        <f>MAX('Outbreak dataset'!U:U)</f>
        <v>55.216666666666669</v>
      </c>
    </row>
    <row r="3" spans="2:10">
      <c r="B3">
        <v>0</v>
      </c>
      <c r="C3">
        <f>COUNTIF('Outbreak dataset'!U:U,"&lt;"&amp;B3)</f>
        <v>0</v>
      </c>
      <c r="I3" s="8" t="s">
        <v>67</v>
      </c>
      <c r="J3" s="10">
        <f>MIN('Outbreak dataset'!U:U)</f>
        <v>0</v>
      </c>
    </row>
    <row r="4" spans="2:10">
      <c r="B4">
        <v>1</v>
      </c>
      <c r="C4">
        <f>COUNTIF('Outbreak dataset'!U:U,"&lt;"&amp;B4)</f>
        <v>13</v>
      </c>
      <c r="E4">
        <v>1</v>
      </c>
      <c r="F4">
        <f>C4-C3</f>
        <v>13</v>
      </c>
      <c r="I4" s="8" t="s">
        <v>68</v>
      </c>
      <c r="J4" s="10">
        <f>AVERAGE('Outbreak dataset'!U:U)</f>
        <v>7.6202020202020186</v>
      </c>
    </row>
    <row r="5" spans="2:10">
      <c r="B5">
        <v>2</v>
      </c>
      <c r="C5">
        <f>COUNTIF('Outbreak dataset'!U:U,"&lt;"&amp;B5)</f>
        <v>18</v>
      </c>
      <c r="E5">
        <v>2</v>
      </c>
      <c r="F5">
        <f>C5-C4</f>
        <v>5</v>
      </c>
    </row>
    <row r="6" spans="2:10">
      <c r="B6">
        <v>3</v>
      </c>
      <c r="C6">
        <f>COUNTIF('Outbreak dataset'!U:U,"&lt;"&amp;B6)</f>
        <v>22</v>
      </c>
      <c r="E6">
        <v>3</v>
      </c>
      <c r="F6">
        <f t="shared" ref="F6:F13" si="0">C6-C5</f>
        <v>4</v>
      </c>
    </row>
    <row r="7" spans="2:10">
      <c r="B7">
        <v>4</v>
      </c>
      <c r="C7">
        <f>COUNTIF('Outbreak dataset'!U:U,"&lt;"&amp;B7)</f>
        <v>24</v>
      </c>
      <c r="E7">
        <v>4</v>
      </c>
      <c r="F7">
        <f t="shared" si="0"/>
        <v>2</v>
      </c>
    </row>
    <row r="8" spans="2:10">
      <c r="B8">
        <v>5</v>
      </c>
      <c r="C8">
        <f>COUNTIF('Outbreak dataset'!U:U,"&lt;"&amp;B8)</f>
        <v>26</v>
      </c>
      <c r="E8">
        <v>5</v>
      </c>
      <c r="F8">
        <f t="shared" si="0"/>
        <v>2</v>
      </c>
    </row>
    <row r="9" spans="2:10">
      <c r="B9">
        <v>10</v>
      </c>
      <c r="C9">
        <f>COUNTIF('Outbreak dataset'!U:U,"&lt;"&amp;B9)</f>
        <v>26</v>
      </c>
      <c r="E9">
        <v>10</v>
      </c>
      <c r="F9">
        <f t="shared" si="0"/>
        <v>0</v>
      </c>
    </row>
    <row r="10" spans="2:10">
      <c r="B10">
        <v>15</v>
      </c>
      <c r="C10">
        <f>COUNTIF('Outbreak dataset'!U:U,"&lt;"&amp;B10)</f>
        <v>26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dataset'!U:U,"&lt;"&amp;B11)</f>
        <v>26</v>
      </c>
      <c r="E11">
        <v>20</v>
      </c>
      <c r="F11">
        <f t="shared" si="0"/>
        <v>0</v>
      </c>
    </row>
    <row r="12" spans="2:10">
      <c r="B12">
        <v>25</v>
      </c>
      <c r="C12">
        <f>COUNTIF('Outbreak dataset'!U:U,"&lt;"&amp;B12)</f>
        <v>28</v>
      </c>
      <c r="E12">
        <v>25</v>
      </c>
      <c r="F12">
        <f t="shared" si="0"/>
        <v>2</v>
      </c>
    </row>
    <row r="13" spans="2:10">
      <c r="B13">
        <v>30</v>
      </c>
      <c r="C13">
        <f>COUNTIF('Outbreak dataset'!U:U,"&lt;"&amp;B13)</f>
        <v>32</v>
      </c>
      <c r="E13">
        <v>30</v>
      </c>
      <c r="F13">
        <f t="shared" si="0"/>
        <v>4</v>
      </c>
    </row>
    <row r="14" spans="2:10">
      <c r="B14">
        <v>35</v>
      </c>
      <c r="C14">
        <f>COUNTIF('Outbreak dataset'!U:U,"&lt;"&amp;B14)</f>
        <v>32</v>
      </c>
      <c r="E14">
        <v>35</v>
      </c>
      <c r="F14">
        <f>C14-C13</f>
        <v>0</v>
      </c>
    </row>
    <row r="16" spans="2:10">
      <c r="E16" s="11"/>
    </row>
    <row r="17" spans="3:5">
      <c r="E17" s="11"/>
    </row>
    <row r="21" spans="3:5">
      <c r="C21" s="10"/>
    </row>
    <row r="29" spans="3:5">
      <c r="C29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/>
  </sheetViews>
  <sheetFormatPr defaultColWidth="8.875" defaultRowHeight="15.75"/>
  <cols>
    <col min="3" max="3" width="10.875" customWidth="1"/>
    <col min="5" max="5" width="10.625" customWidth="1"/>
  </cols>
  <sheetData>
    <row r="2" spans="2:10">
      <c r="B2" s="8" t="s">
        <v>62</v>
      </c>
      <c r="C2" s="8" t="s">
        <v>63</v>
      </c>
      <c r="D2" s="8"/>
      <c r="E2" s="8" t="s">
        <v>64</v>
      </c>
      <c r="F2" s="8" t="s">
        <v>65</v>
      </c>
      <c r="I2" s="8" t="s">
        <v>66</v>
      </c>
      <c r="J2" s="10">
        <f>MAX('Outbreak dataset'!V:V)</f>
        <v>30.5</v>
      </c>
    </row>
    <row r="3" spans="2:10">
      <c r="B3">
        <v>0</v>
      </c>
      <c r="C3">
        <f>COUNTIF('Outbreak dataset'!V:V,"&lt;"&amp;B3)</f>
        <v>0</v>
      </c>
      <c r="I3" s="8" t="s">
        <v>67</v>
      </c>
      <c r="J3" s="10">
        <f>MIN('Outbreak dataset'!V:V)</f>
        <v>0</v>
      </c>
    </row>
    <row r="4" spans="2:10">
      <c r="B4">
        <v>1</v>
      </c>
      <c r="C4">
        <f>COUNTIF('Outbreak dataset'!V:V,"&lt;"&amp;B4)</f>
        <v>15</v>
      </c>
      <c r="E4">
        <v>1</v>
      </c>
      <c r="F4">
        <f>C4-C3</f>
        <v>15</v>
      </c>
      <c r="I4" s="8" t="s">
        <v>68</v>
      </c>
      <c r="J4" s="10">
        <f>AVERAGE('Outbreak dataset'!V:V)</f>
        <v>4.0078014184397164</v>
      </c>
    </row>
    <row r="5" spans="2:10">
      <c r="B5">
        <v>2</v>
      </c>
      <c r="C5">
        <f>COUNTIF('Outbreak dataset'!V:V,"&lt;"&amp;B5)</f>
        <v>26</v>
      </c>
      <c r="E5">
        <v>2</v>
      </c>
      <c r="F5">
        <f>C5-C4</f>
        <v>11</v>
      </c>
    </row>
    <row r="6" spans="2:10">
      <c r="B6">
        <v>3</v>
      </c>
      <c r="C6">
        <f>COUNTIF('Outbreak dataset'!V:V,"&lt;"&amp;B6)</f>
        <v>29</v>
      </c>
      <c r="E6">
        <v>3</v>
      </c>
      <c r="F6">
        <f t="shared" ref="F6:F14" si="0">C6-C5</f>
        <v>3</v>
      </c>
    </row>
    <row r="7" spans="2:10">
      <c r="B7">
        <v>4</v>
      </c>
      <c r="C7">
        <f>COUNTIF('Outbreak dataset'!V:V,"&lt;"&amp;B7)</f>
        <v>39</v>
      </c>
      <c r="E7">
        <v>4</v>
      </c>
      <c r="F7">
        <f t="shared" si="0"/>
        <v>10</v>
      </c>
    </row>
    <row r="8" spans="2:10">
      <c r="B8">
        <v>5</v>
      </c>
      <c r="C8">
        <f>COUNTIF('Outbreak dataset'!V:V,"&lt;"&amp;B8)</f>
        <v>40</v>
      </c>
      <c r="E8">
        <v>5</v>
      </c>
      <c r="F8">
        <f t="shared" si="0"/>
        <v>1</v>
      </c>
    </row>
    <row r="9" spans="2:10">
      <c r="B9">
        <v>10</v>
      </c>
      <c r="C9">
        <f>COUNTIF('Outbreak dataset'!V:V,"&lt;"&amp;B9)</f>
        <v>43</v>
      </c>
      <c r="E9">
        <v>10</v>
      </c>
      <c r="F9">
        <f t="shared" si="0"/>
        <v>3</v>
      </c>
    </row>
    <row r="10" spans="2:10">
      <c r="B10">
        <v>20</v>
      </c>
      <c r="C10">
        <f>COUNTIF('Outbreak dataset'!V:V,"&lt;"&amp;B10)</f>
        <v>43</v>
      </c>
      <c r="E10">
        <v>20</v>
      </c>
      <c r="F10">
        <f t="shared" si="0"/>
        <v>0</v>
      </c>
    </row>
    <row r="11" spans="2:10">
      <c r="B11">
        <v>40</v>
      </c>
      <c r="C11">
        <f>COUNTIF('Outbreak dataset'!V:V,"&lt;"&amp;B11)</f>
        <v>47</v>
      </c>
      <c r="E11">
        <v>40</v>
      </c>
      <c r="F11">
        <f t="shared" si="0"/>
        <v>4</v>
      </c>
    </row>
    <row r="12" spans="2:10">
      <c r="B12">
        <v>60</v>
      </c>
      <c r="C12">
        <f>COUNTIF('Outbreak dataset'!V:V,"&lt;"&amp;B12)</f>
        <v>47</v>
      </c>
      <c r="E12">
        <v>60</v>
      </c>
      <c r="F12">
        <f t="shared" si="0"/>
        <v>0</v>
      </c>
    </row>
    <row r="13" spans="2:10">
      <c r="B13">
        <v>80</v>
      </c>
      <c r="C13">
        <f>COUNTIF('Outbreak dataset'!V:V,"&lt;"&amp;B13)</f>
        <v>47</v>
      </c>
      <c r="E13">
        <v>80</v>
      </c>
      <c r="F13">
        <f t="shared" si="0"/>
        <v>0</v>
      </c>
    </row>
    <row r="14" spans="2:10">
      <c r="B14">
        <v>100</v>
      </c>
      <c r="C14">
        <f>COUNTIF('Outbreak dataset'!V:V,"&lt;"&amp;B14)</f>
        <v>47</v>
      </c>
      <c r="E14">
        <v>100</v>
      </c>
      <c r="F14">
        <f t="shared" si="0"/>
        <v>0</v>
      </c>
    </row>
    <row r="15" spans="2:10">
      <c r="B15">
        <v>120</v>
      </c>
      <c r="C15">
        <f>COUNTIF('Outbreak dataset'!V:V,"&lt;"&amp;B15)</f>
        <v>47</v>
      </c>
      <c r="E15">
        <v>120</v>
      </c>
      <c r="F15">
        <f>C15-C14</f>
        <v>0</v>
      </c>
    </row>
    <row r="16" spans="2:10">
      <c r="E16" s="1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6"/>
  <sheetViews>
    <sheetView workbookViewId="0"/>
  </sheetViews>
  <sheetFormatPr defaultColWidth="8.875" defaultRowHeight="15.75"/>
  <cols>
    <col min="1" max="1" width="8.875" style="10"/>
    <col min="5" max="5" width="10.375" customWidth="1"/>
  </cols>
  <sheetData>
    <row r="2" spans="2:10">
      <c r="B2" s="8" t="s">
        <v>62</v>
      </c>
      <c r="C2" s="8" t="s">
        <v>63</v>
      </c>
      <c r="D2" s="8"/>
      <c r="E2" s="8" t="s">
        <v>64</v>
      </c>
      <c r="F2" s="8" t="s">
        <v>65</v>
      </c>
      <c r="I2" s="8" t="s">
        <v>66</v>
      </c>
      <c r="J2" s="10">
        <f>MAX('Outbreak dataset'!X:X)</f>
        <v>70.866666666666674</v>
      </c>
    </row>
    <row r="3" spans="2:10">
      <c r="B3">
        <v>0</v>
      </c>
      <c r="C3">
        <f>COUNTIF('Outbreak dataset'!X:X,"&lt;"&amp;B3)</f>
        <v>0</v>
      </c>
      <c r="I3" s="8" t="s">
        <v>67</v>
      </c>
      <c r="J3" s="10">
        <f>MIN('Outbreak dataset'!X:X)</f>
        <v>0</v>
      </c>
    </row>
    <row r="4" spans="2:10">
      <c r="B4">
        <v>1</v>
      </c>
      <c r="C4">
        <f>COUNTIF('Outbreak dataset'!X:X,"&lt;"&amp;B4)</f>
        <v>16</v>
      </c>
      <c r="E4">
        <v>1</v>
      </c>
      <c r="F4">
        <f>C4-C3</f>
        <v>16</v>
      </c>
      <c r="I4" s="8" t="s">
        <v>68</v>
      </c>
      <c r="J4" s="10">
        <f>AVERAGE('Outbreak dataset'!X:X)</f>
        <v>14.680059523809527</v>
      </c>
    </row>
    <row r="5" spans="2:10">
      <c r="B5">
        <v>2</v>
      </c>
      <c r="C5">
        <f>COUNTIF('Outbreak dataset'!X:X,"&lt;"&amp;B5)</f>
        <v>22</v>
      </c>
      <c r="E5">
        <v>2</v>
      </c>
      <c r="F5">
        <f>C5-C4</f>
        <v>6</v>
      </c>
    </row>
    <row r="6" spans="2:10">
      <c r="B6">
        <v>3</v>
      </c>
      <c r="C6">
        <f>COUNTIF('Outbreak dataset'!X:X,"&lt;"&amp;B6)</f>
        <v>24</v>
      </c>
      <c r="E6">
        <v>3</v>
      </c>
      <c r="F6">
        <f t="shared" ref="F6:F16" si="0">C6-C5</f>
        <v>2</v>
      </c>
    </row>
    <row r="7" spans="2:10">
      <c r="B7">
        <v>4</v>
      </c>
      <c r="C7">
        <f>COUNTIF('Outbreak dataset'!X:X,"&lt;"&amp;B7)</f>
        <v>30</v>
      </c>
      <c r="E7">
        <v>4</v>
      </c>
      <c r="F7">
        <f t="shared" si="0"/>
        <v>6</v>
      </c>
    </row>
    <row r="8" spans="2:10">
      <c r="B8">
        <v>5</v>
      </c>
      <c r="C8">
        <f>COUNTIF('Outbreak dataset'!X:X,"&lt;"&amp;B8)</f>
        <v>30</v>
      </c>
      <c r="E8">
        <v>5</v>
      </c>
      <c r="F8">
        <f t="shared" si="0"/>
        <v>0</v>
      </c>
    </row>
    <row r="9" spans="2:10">
      <c r="B9">
        <v>10</v>
      </c>
      <c r="C9">
        <f>COUNTIF('Outbreak dataset'!X:X,"&lt;"&amp;B9)</f>
        <v>32</v>
      </c>
      <c r="E9">
        <v>10</v>
      </c>
      <c r="F9">
        <f t="shared" si="0"/>
        <v>2</v>
      </c>
    </row>
    <row r="10" spans="2:10">
      <c r="B10">
        <v>20</v>
      </c>
      <c r="C10">
        <f>COUNTIF('Outbreak dataset'!X:X,"&lt;"&amp;B10)</f>
        <v>37</v>
      </c>
      <c r="E10">
        <v>20</v>
      </c>
      <c r="F10">
        <f t="shared" si="0"/>
        <v>5</v>
      </c>
    </row>
    <row r="11" spans="2:10">
      <c r="B11">
        <v>30</v>
      </c>
      <c r="C11">
        <f>COUNTIF('Outbreak dataset'!X:X,"&lt;"&amp;B11)</f>
        <v>50</v>
      </c>
      <c r="E11">
        <v>30</v>
      </c>
      <c r="F11">
        <f t="shared" si="0"/>
        <v>13</v>
      </c>
    </row>
    <row r="12" spans="2:10">
      <c r="B12">
        <v>40</v>
      </c>
      <c r="C12">
        <f>COUNTIF('Outbreak dataset'!X:X,"&lt;"&amp;B12)</f>
        <v>50</v>
      </c>
      <c r="E12">
        <v>40</v>
      </c>
      <c r="F12">
        <f t="shared" si="0"/>
        <v>0</v>
      </c>
    </row>
    <row r="13" spans="2:10">
      <c r="B13">
        <v>50</v>
      </c>
      <c r="C13">
        <f>COUNTIF('Outbreak dataset'!X:X,"&lt;"&amp;B13)</f>
        <v>51</v>
      </c>
      <c r="E13">
        <v>50</v>
      </c>
      <c r="F13">
        <f t="shared" si="0"/>
        <v>1</v>
      </c>
    </row>
    <row r="14" spans="2:10">
      <c r="B14">
        <v>60</v>
      </c>
      <c r="C14">
        <f>COUNTIF('Outbreak dataset'!X:X,"&lt;"&amp;B14)</f>
        <v>53</v>
      </c>
      <c r="E14">
        <v>60</v>
      </c>
      <c r="F14">
        <f t="shared" si="0"/>
        <v>2</v>
      </c>
    </row>
    <row r="15" spans="2:10">
      <c r="B15">
        <v>70</v>
      </c>
      <c r="C15">
        <f>COUNTIF('Outbreak dataset'!X:X,"&lt;"&amp;B15)</f>
        <v>55</v>
      </c>
      <c r="E15">
        <v>70</v>
      </c>
      <c r="F15">
        <f t="shared" si="0"/>
        <v>2</v>
      </c>
    </row>
    <row r="16" spans="2:10">
      <c r="B16">
        <v>80</v>
      </c>
      <c r="C16">
        <f>COUNTIF('Outbreak dataset'!X:X,"&lt;"&amp;B16)</f>
        <v>56</v>
      </c>
      <c r="E16">
        <v>80</v>
      </c>
      <c r="F16">
        <f t="shared" si="0"/>
        <v>1</v>
      </c>
    </row>
    <row r="17" spans="2:5">
      <c r="E17" s="11"/>
    </row>
    <row r="20" spans="2:5">
      <c r="B20" s="10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19" sqref="H19"/>
    </sheetView>
  </sheetViews>
  <sheetFormatPr defaultColWidth="8.875" defaultRowHeight="15.75"/>
  <cols>
    <col min="1" max="1" width="14.125" customWidth="1"/>
    <col min="2" max="2" width="26.125" customWidth="1"/>
    <col min="3" max="5" width="9" customWidth="1"/>
    <col min="11" max="11" width="10.625" bestFit="1" customWidth="1"/>
  </cols>
  <sheetData>
    <row r="1" spans="1:11">
      <c r="A1" s="19"/>
      <c r="B1" s="21"/>
      <c r="C1" s="19"/>
      <c r="D1" s="19"/>
      <c r="E1" s="19"/>
      <c r="F1" s="19"/>
      <c r="G1" s="19"/>
      <c r="H1" s="19"/>
      <c r="I1" s="19"/>
      <c r="J1" s="19"/>
    </row>
    <row r="2" spans="1:11">
      <c r="A2" s="21" t="s">
        <v>69</v>
      </c>
      <c r="B2" s="31" t="s">
        <v>70</v>
      </c>
      <c r="C2" s="32" t="s">
        <v>41</v>
      </c>
      <c r="D2" s="32" t="s">
        <v>42</v>
      </c>
      <c r="E2" s="32" t="s">
        <v>43</v>
      </c>
      <c r="F2" s="33" t="s">
        <v>44</v>
      </c>
      <c r="G2" s="33" t="s">
        <v>45</v>
      </c>
      <c r="H2" s="34"/>
      <c r="I2" s="19"/>
      <c r="J2" s="19"/>
    </row>
    <row r="3" spans="1:11">
      <c r="A3" s="19"/>
      <c r="B3" s="35">
        <f>SUM(C3:G3)</f>
        <v>60</v>
      </c>
      <c r="C3" s="35">
        <f>COUNTIF('Outbreak dataset'!$D:$D,'Outbreak dataset'!$AB$16)</f>
        <v>5</v>
      </c>
      <c r="D3" s="35">
        <f>COUNTIF('Outbreak dataset'!$D:$D,'Outbreak dataset'!$AB$16+1)</f>
        <v>6</v>
      </c>
      <c r="E3" s="35">
        <f>COUNTIF('Outbreak dataset'!$D:$D,'Outbreak dataset'!$AB$16+2)</f>
        <v>2</v>
      </c>
      <c r="F3" s="35">
        <f>COUNTIF('Outbreak dataset'!$D:$D,'Outbreak dataset'!$AB$16+3)</f>
        <v>7</v>
      </c>
      <c r="G3" s="35">
        <f>COUNTIF('Outbreak dataset'!$D:$D,'Outbreak dataset'!$AB$16+4)</f>
        <v>40</v>
      </c>
      <c r="H3" s="34"/>
      <c r="I3" s="19"/>
      <c r="J3" s="19"/>
      <c r="K3" s="41"/>
    </row>
    <row r="4" spans="1:11">
      <c r="A4" s="19"/>
      <c r="B4" s="34"/>
      <c r="C4" s="35"/>
      <c r="D4" s="35"/>
      <c r="E4" s="35"/>
      <c r="F4" s="36"/>
      <c r="G4" s="36"/>
      <c r="H4" s="34"/>
      <c r="I4" s="19"/>
      <c r="J4" s="19"/>
    </row>
    <row r="5" spans="1:11">
      <c r="A5" s="19"/>
      <c r="B5" s="37" t="s">
        <v>71</v>
      </c>
      <c r="C5" s="32" t="s">
        <v>41</v>
      </c>
      <c r="D5" s="32" t="s">
        <v>42</v>
      </c>
      <c r="E5" s="32" t="s">
        <v>43</v>
      </c>
      <c r="F5" s="33" t="s">
        <v>44</v>
      </c>
      <c r="G5" s="33" t="s">
        <v>45</v>
      </c>
      <c r="H5" s="34"/>
      <c r="I5" s="19"/>
      <c r="J5" s="19"/>
    </row>
    <row r="6" spans="1:11">
      <c r="A6" s="19"/>
      <c r="B6" s="35">
        <f>SUM(C6:G6)</f>
        <v>47</v>
      </c>
      <c r="C6" s="35">
        <f>COUNTIFS('Outbreak dataset'!$F:$F,"&gt;"&amp;24*0,'Outbreak dataset'!$F:$F,"&lt;"&amp;24*1,'Outbreak dataset'!$C:$C,"FALSE")</f>
        <v>5</v>
      </c>
      <c r="D6" s="35">
        <f>COUNTIFS('Outbreak dataset'!$F:$F,"&gt;"&amp;24*1,'Outbreak dataset'!$F:$F,"&lt;"&amp;24*2,'Outbreak dataset'!$C:$C,"FALSE")</f>
        <v>5</v>
      </c>
      <c r="E6" s="35">
        <f>COUNTIFS('Outbreak dataset'!$F:$F,"&gt;"&amp;24*2,'Outbreak dataset'!$F:$F,"&lt;"&amp;24*3,'Outbreak dataset'!$C:$C,"FALSE")</f>
        <v>2</v>
      </c>
      <c r="F6" s="35">
        <f>COUNTIFS('Outbreak dataset'!$F:$F,"&gt;"&amp;24*3,'Outbreak dataset'!$F:$F,"&lt;"&amp;24*4,'Outbreak dataset'!$C:$C,"FALSE")</f>
        <v>5</v>
      </c>
      <c r="G6" s="35">
        <f>COUNTIFS('Outbreak dataset'!$F:$F,"&gt;"&amp;24*4,'Outbreak dataset'!$F:$F,"&lt;"&amp;24*5,'Outbreak dataset'!$C:$C,"FALSE")</f>
        <v>30</v>
      </c>
      <c r="H6" s="34"/>
      <c r="I6" s="19"/>
      <c r="J6" s="19"/>
    </row>
    <row r="7" spans="1:11">
      <c r="A7" s="19"/>
      <c r="B7" s="34"/>
      <c r="C7" s="35"/>
      <c r="D7" s="35"/>
      <c r="E7" s="35"/>
      <c r="F7" s="36"/>
      <c r="G7" s="36"/>
      <c r="H7" s="34"/>
      <c r="I7" s="19"/>
      <c r="J7" s="19"/>
    </row>
    <row r="8" spans="1:11">
      <c r="A8" s="21" t="s">
        <v>72</v>
      </c>
      <c r="B8" s="37" t="s">
        <v>73</v>
      </c>
      <c r="C8" s="32" t="s">
        <v>41</v>
      </c>
      <c r="D8" s="32" t="s">
        <v>42</v>
      </c>
      <c r="E8" s="32" t="s">
        <v>43</v>
      </c>
      <c r="F8" s="33" t="s">
        <v>44</v>
      </c>
      <c r="G8" s="33" t="s">
        <v>45</v>
      </c>
      <c r="H8" s="34"/>
      <c r="I8" s="19"/>
      <c r="J8" s="19"/>
    </row>
    <row r="9" spans="1:11">
      <c r="A9" s="19"/>
      <c r="B9" s="38">
        <f t="shared" ref="B9:G9" si="0">B6/B3</f>
        <v>0.78333333333333333</v>
      </c>
      <c r="C9" s="38">
        <f t="shared" si="0"/>
        <v>1</v>
      </c>
      <c r="D9" s="38">
        <f t="shared" si="0"/>
        <v>0.83333333333333337</v>
      </c>
      <c r="E9" s="38">
        <f t="shared" si="0"/>
        <v>1</v>
      </c>
      <c r="F9" s="38">
        <f t="shared" si="0"/>
        <v>0.7142857142857143</v>
      </c>
      <c r="G9" s="38">
        <f t="shared" si="0"/>
        <v>0.75</v>
      </c>
      <c r="H9" s="34"/>
      <c r="I9" s="19"/>
      <c r="J9" s="19"/>
    </row>
    <row r="10" spans="1:11">
      <c r="A10" s="19"/>
      <c r="B10" s="21"/>
      <c r="C10" s="19"/>
      <c r="D10" s="19"/>
      <c r="E10" s="19"/>
      <c r="F10" s="19"/>
      <c r="G10" s="19"/>
      <c r="H10" s="19"/>
      <c r="I10" s="19"/>
      <c r="J10" s="19"/>
    </row>
    <row r="11" spans="1:11">
      <c r="A11" s="21" t="s">
        <v>74</v>
      </c>
      <c r="B11" s="21" t="s">
        <v>75</v>
      </c>
      <c r="C11" s="19"/>
      <c r="D11" s="19"/>
      <c r="E11" s="19"/>
      <c r="F11" s="19"/>
      <c r="G11" s="19"/>
      <c r="H11" s="19"/>
      <c r="I11" s="19"/>
      <c r="J11" s="19"/>
    </row>
    <row r="12" spans="1:11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1">
      <c r="A13" s="8" t="s">
        <v>76</v>
      </c>
      <c r="B13" s="8" t="s">
        <v>77</v>
      </c>
      <c r="C13" s="10">
        <f>AVERAGE('Outbreak dataset'!Y:Y)</f>
        <v>0.27659574468085107</v>
      </c>
      <c r="D13" s="19"/>
      <c r="E13" s="19"/>
      <c r="F13" s="19"/>
      <c r="G13" s="19"/>
      <c r="H13" s="19"/>
      <c r="I13" s="19"/>
      <c r="J13" s="19"/>
    </row>
    <row r="14" spans="1:11">
      <c r="A14" s="8"/>
      <c r="C14" s="10"/>
      <c r="D14" s="19"/>
      <c r="E14" s="19"/>
      <c r="F14" s="19"/>
      <c r="G14" s="19"/>
      <c r="H14" s="19"/>
      <c r="I14" s="19"/>
      <c r="J14" s="19"/>
    </row>
    <row r="15" spans="1:11">
      <c r="A15" s="21" t="s">
        <v>78</v>
      </c>
      <c r="B15" s="21" t="s">
        <v>79</v>
      </c>
      <c r="C15" s="15">
        <f>1-(1/C16)</f>
        <v>0.44444444444444442</v>
      </c>
      <c r="D15" s="19"/>
      <c r="E15" s="19"/>
      <c r="F15" s="19"/>
      <c r="G15" s="19"/>
      <c r="H15" s="19"/>
      <c r="I15" s="19"/>
      <c r="J15" s="19"/>
    </row>
    <row r="16" spans="1:11" ht="18.75">
      <c r="A16" s="19"/>
      <c r="B16" s="21" t="s">
        <v>80</v>
      </c>
      <c r="C16" s="19">
        <v>1.8</v>
      </c>
      <c r="D16" s="19"/>
      <c r="E16" s="19"/>
      <c r="F16" s="19"/>
      <c r="G16" s="19"/>
      <c r="H16" s="19"/>
      <c r="I16" s="19"/>
      <c r="J16" s="19"/>
    </row>
    <row r="17" spans="1:10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>
      <c r="A18" s="21" t="s">
        <v>81</v>
      </c>
      <c r="B18" s="8" t="s">
        <v>82</v>
      </c>
      <c r="C18" s="15">
        <f>AVERAGE('Outbreak dataset'!Z:Z)</f>
        <v>0.2857142857142857</v>
      </c>
      <c r="D18" s="19"/>
      <c r="E18" s="19"/>
      <c r="F18" s="19"/>
      <c r="G18" s="19"/>
      <c r="H18" s="19"/>
      <c r="I18" s="19"/>
      <c r="J18" s="19"/>
    </row>
    <row r="19" spans="1:10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A21" s="19"/>
      <c r="B21" s="19"/>
      <c r="C2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Outbreak dataset</vt:lpstr>
      <vt:lpstr>Q1 Outbreak time series</vt:lpstr>
      <vt:lpstr>Q2 &amp; Q3 Reproductive numbers</vt:lpstr>
      <vt:lpstr>Q4 Cumulative attack rate</vt:lpstr>
      <vt:lpstr>Q5 &amp; Q6 Latent Period </vt:lpstr>
      <vt:lpstr>Q7 &amp; Q8 Incubation Period</vt:lpstr>
      <vt:lpstr>Q9 &amp; Q10 Infectious Period </vt:lpstr>
      <vt:lpstr>Q11 &amp; Q12 Generation time </vt:lpstr>
      <vt:lpstr>Q13 -Q19</vt:lpstr>
    </vt:vector>
  </TitlesOfParts>
  <Manager/>
  <Company>Imperial College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Li</dc:creator>
  <cp:keywords/>
  <dc:description/>
  <cp:lastModifiedBy>Oliver Watson</cp:lastModifiedBy>
  <cp:revision/>
  <dcterms:created xsi:type="dcterms:W3CDTF">2014-10-15T09:21:23Z</dcterms:created>
  <dcterms:modified xsi:type="dcterms:W3CDTF">2017-04-17T22:08:49Z</dcterms:modified>
  <cp:category/>
  <cp:contentStatus/>
</cp:coreProperties>
</file>