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\Dropbox (UFL)\OCT-PD\Manuscript\NPJ\"/>
    </mc:Choice>
  </mc:AlternateContent>
  <xr:revisionPtr revIDLastSave="0" documentId="13_ncr:40009_{E92BE641-9009-4268-A058-91F1256B3A45}" xr6:coauthVersionLast="47" xr6:coauthVersionMax="47" xr10:uidLastSave="{00000000-0000-0000-0000-000000000000}"/>
  <bookViews>
    <workbookView xWindow="-120" yWindow="-120" windowWidth="38640" windowHeight="21840"/>
  </bookViews>
  <sheets>
    <sheet name="ALL OVERALL (PD + HC)" sheetId="7" r:id="rId1"/>
    <sheet name="ALL PREVALENT (PD + HC)" sheetId="8" r:id="rId2"/>
    <sheet name="ALL INCIDENT (PD + HC)" sheetId="9" r:id="rId3"/>
    <sheet name="PD Overall" sheetId="4" r:id="rId4"/>
    <sheet name="PD Prevalent" sheetId="5" r:id="rId5"/>
    <sheet name="PD Incident" sheetId="6" r:id="rId6"/>
    <sheet name="HC Overall" sheetId="1" r:id="rId7"/>
    <sheet name="HC Prevalent" sheetId="2" r:id="rId8"/>
    <sheet name="HC Incident" sheetId="3" r:id="rId9"/>
  </sheets>
  <calcPr calcId="0"/>
</workbook>
</file>

<file path=xl/calcChain.xml><?xml version="1.0" encoding="utf-8"?>
<calcChain xmlns="http://schemas.openxmlformats.org/spreadsheetml/2006/main">
  <c r="W38" i="3" l="1"/>
  <c r="V38" i="3"/>
  <c r="W38" i="6"/>
  <c r="V38" i="6"/>
  <c r="W38" i="5"/>
  <c r="V38" i="5"/>
  <c r="W38" i="4"/>
  <c r="V38" i="4"/>
  <c r="W38" i="9"/>
  <c r="V38" i="9"/>
  <c r="W38" i="8"/>
  <c r="W38" i="7"/>
  <c r="V38" i="7"/>
  <c r="V38" i="8"/>
  <c r="W38" i="1"/>
  <c r="V38" i="1"/>
  <c r="W38" i="2"/>
  <c r="V38" i="2"/>
  <c r="AA7" i="3"/>
  <c r="Z7" i="3"/>
  <c r="AA6" i="3"/>
  <c r="Z6" i="3"/>
  <c r="AA7" i="2"/>
  <c r="Z7" i="2"/>
  <c r="AA6" i="2"/>
  <c r="Z6" i="2"/>
  <c r="AA7" i="1"/>
  <c r="Z7" i="1"/>
  <c r="AA6" i="1"/>
  <c r="Z6" i="1"/>
  <c r="AA7" i="6"/>
  <c r="Z7" i="6"/>
  <c r="AA6" i="6"/>
  <c r="Z6" i="6"/>
  <c r="AA7" i="5"/>
  <c r="Z7" i="5"/>
  <c r="AA6" i="5"/>
  <c r="Z6" i="5"/>
  <c r="AA7" i="4"/>
  <c r="Z7" i="4"/>
  <c r="AA6" i="4"/>
  <c r="Z6" i="4"/>
  <c r="AA7" i="9"/>
  <c r="Z7" i="9"/>
  <c r="AA6" i="9"/>
  <c r="Z6" i="9"/>
  <c r="AA7" i="8"/>
  <c r="Z7" i="8"/>
  <c r="AA6" i="8"/>
  <c r="Z6" i="8"/>
  <c r="T40" i="9"/>
  <c r="T37" i="9"/>
  <c r="T36" i="9"/>
  <c r="T35" i="9"/>
  <c r="T34" i="9"/>
  <c r="U34" i="9" s="1"/>
  <c r="T33" i="9"/>
  <c r="T29" i="9"/>
  <c r="U30" i="9" s="1"/>
  <c r="T26" i="9"/>
  <c r="U26" i="9" s="1"/>
  <c r="T25" i="9"/>
  <c r="U25" i="9" s="1"/>
  <c r="T24" i="9"/>
  <c r="T23" i="9"/>
  <c r="U23" i="9" s="1"/>
  <c r="T22" i="9"/>
  <c r="U22" i="9" s="1"/>
  <c r="T18" i="9"/>
  <c r="T15" i="9"/>
  <c r="U15" i="9" s="1"/>
  <c r="T14" i="9"/>
  <c r="U14" i="9" s="1"/>
  <c r="T13" i="9"/>
  <c r="U13" i="9" s="1"/>
  <c r="T12" i="9"/>
  <c r="U12" i="9" s="1"/>
  <c r="T11" i="9"/>
  <c r="U11" i="9" s="1"/>
  <c r="T7" i="9"/>
  <c r="U24" i="9" s="1"/>
  <c r="T6" i="9"/>
  <c r="T8" i="9" s="1"/>
  <c r="T40" i="8"/>
  <c r="T37" i="8"/>
  <c r="T36" i="8"/>
  <c r="U36" i="8" s="1"/>
  <c r="T35" i="8"/>
  <c r="T34" i="8"/>
  <c r="T33" i="8"/>
  <c r="U33" i="8" s="1"/>
  <c r="U30" i="8"/>
  <c r="T29" i="8"/>
  <c r="U26" i="8"/>
  <c r="T26" i="8"/>
  <c r="T25" i="8"/>
  <c r="U25" i="8" s="1"/>
  <c r="T24" i="8"/>
  <c r="U24" i="8" s="1"/>
  <c r="U23" i="8"/>
  <c r="T23" i="8"/>
  <c r="T22" i="8"/>
  <c r="U22" i="8" s="1"/>
  <c r="T18" i="8"/>
  <c r="U19" i="8" s="1"/>
  <c r="T15" i="8"/>
  <c r="U15" i="8" s="1"/>
  <c r="U14" i="8"/>
  <c r="T14" i="8"/>
  <c r="T13" i="8"/>
  <c r="U13" i="8" s="1"/>
  <c r="T12" i="8"/>
  <c r="U12" i="8" s="1"/>
  <c r="U11" i="8"/>
  <c r="T11" i="8"/>
  <c r="T7" i="8"/>
  <c r="T6" i="8"/>
  <c r="T8" i="8" s="1"/>
  <c r="P93" i="9"/>
  <c r="O93" i="9"/>
  <c r="N93" i="9"/>
  <c r="M93" i="9"/>
  <c r="Q93" i="9" s="1"/>
  <c r="L93" i="9"/>
  <c r="E93" i="9"/>
  <c r="D93" i="9"/>
  <c r="P92" i="9"/>
  <c r="O92" i="9"/>
  <c r="N92" i="9"/>
  <c r="M92" i="9"/>
  <c r="L92" i="9"/>
  <c r="Q92" i="9" s="1"/>
  <c r="E92" i="9"/>
  <c r="D92" i="9"/>
  <c r="Q91" i="9"/>
  <c r="P91" i="9"/>
  <c r="O91" i="9"/>
  <c r="N91" i="9"/>
  <c r="M91" i="9"/>
  <c r="L91" i="9"/>
  <c r="E91" i="9"/>
  <c r="D91" i="9"/>
  <c r="P90" i="9"/>
  <c r="O90" i="9"/>
  <c r="N90" i="9"/>
  <c r="M90" i="9"/>
  <c r="Q90" i="9" s="1"/>
  <c r="L90" i="9"/>
  <c r="E90" i="9"/>
  <c r="D90" i="9"/>
  <c r="P89" i="9"/>
  <c r="O89" i="9"/>
  <c r="N89" i="9"/>
  <c r="M89" i="9"/>
  <c r="L89" i="9"/>
  <c r="Q89" i="9" s="1"/>
  <c r="E89" i="9"/>
  <c r="D89" i="9"/>
  <c r="Q88" i="9"/>
  <c r="P88" i="9"/>
  <c r="O88" i="9"/>
  <c r="N88" i="9"/>
  <c r="M88" i="9"/>
  <c r="L88" i="9"/>
  <c r="E88" i="9"/>
  <c r="D88" i="9"/>
  <c r="P87" i="9"/>
  <c r="O87" i="9"/>
  <c r="N87" i="9"/>
  <c r="M87" i="9"/>
  <c r="Q87" i="9" s="1"/>
  <c r="L87" i="9"/>
  <c r="E87" i="9"/>
  <c r="D87" i="9"/>
  <c r="P86" i="9"/>
  <c r="O86" i="9"/>
  <c r="N86" i="9"/>
  <c r="M86" i="9"/>
  <c r="L86" i="9"/>
  <c r="Q86" i="9" s="1"/>
  <c r="E86" i="9"/>
  <c r="D86" i="9"/>
  <c r="Q85" i="9"/>
  <c r="P85" i="9"/>
  <c r="O85" i="9"/>
  <c r="N85" i="9"/>
  <c r="M85" i="9"/>
  <c r="L85" i="9"/>
  <c r="E85" i="9"/>
  <c r="D85" i="9"/>
  <c r="P84" i="9"/>
  <c r="O84" i="9"/>
  <c r="N84" i="9"/>
  <c r="M84" i="9"/>
  <c r="Q84" i="9" s="1"/>
  <c r="L84" i="9"/>
  <c r="E84" i="9"/>
  <c r="D84" i="9"/>
  <c r="P83" i="9"/>
  <c r="O83" i="9"/>
  <c r="N83" i="9"/>
  <c r="M83" i="9"/>
  <c r="L83" i="9"/>
  <c r="Q83" i="9" s="1"/>
  <c r="E83" i="9"/>
  <c r="D83" i="9"/>
  <c r="Q82" i="9"/>
  <c r="P82" i="9"/>
  <c r="O82" i="9"/>
  <c r="N82" i="9"/>
  <c r="M82" i="9"/>
  <c r="L82" i="9"/>
  <c r="E82" i="9"/>
  <c r="D82" i="9"/>
  <c r="P81" i="9"/>
  <c r="O81" i="9"/>
  <c r="N81" i="9"/>
  <c r="M81" i="9"/>
  <c r="Q81" i="9" s="1"/>
  <c r="L81" i="9"/>
  <c r="E81" i="9"/>
  <c r="D81" i="9"/>
  <c r="P80" i="9"/>
  <c r="O80" i="9"/>
  <c r="N80" i="9"/>
  <c r="M80" i="9"/>
  <c r="L80" i="9"/>
  <c r="Q80" i="9" s="1"/>
  <c r="E80" i="9"/>
  <c r="D80" i="9"/>
  <c r="Q79" i="9"/>
  <c r="P79" i="9"/>
  <c r="O79" i="9"/>
  <c r="N79" i="9"/>
  <c r="M79" i="9"/>
  <c r="L79" i="9"/>
  <c r="E79" i="9"/>
  <c r="D79" i="9"/>
  <c r="P78" i="9"/>
  <c r="O78" i="9"/>
  <c r="N78" i="9"/>
  <c r="M78" i="9"/>
  <c r="Q78" i="9" s="1"/>
  <c r="L78" i="9"/>
  <c r="E78" i="9"/>
  <c r="D78" i="9"/>
  <c r="P77" i="9"/>
  <c r="O77" i="9"/>
  <c r="N77" i="9"/>
  <c r="M77" i="9"/>
  <c r="L77" i="9"/>
  <c r="Q77" i="9" s="1"/>
  <c r="E77" i="9"/>
  <c r="D77" i="9"/>
  <c r="Q76" i="9"/>
  <c r="P76" i="9"/>
  <c r="O76" i="9"/>
  <c r="N76" i="9"/>
  <c r="M76" i="9"/>
  <c r="L76" i="9"/>
  <c r="E76" i="9"/>
  <c r="D76" i="9"/>
  <c r="P75" i="9"/>
  <c r="O75" i="9"/>
  <c r="N75" i="9"/>
  <c r="M75" i="9"/>
  <c r="Q75" i="9" s="1"/>
  <c r="L75" i="9"/>
  <c r="E75" i="9"/>
  <c r="D75" i="9"/>
  <c r="P74" i="9"/>
  <c r="O74" i="9"/>
  <c r="N74" i="9"/>
  <c r="M74" i="9"/>
  <c r="L74" i="9"/>
  <c r="Q74" i="9" s="1"/>
  <c r="E74" i="9"/>
  <c r="D74" i="9"/>
  <c r="Q73" i="9"/>
  <c r="P73" i="9"/>
  <c r="O73" i="9"/>
  <c r="N73" i="9"/>
  <c r="M73" i="9"/>
  <c r="L73" i="9"/>
  <c r="E73" i="9"/>
  <c r="D73" i="9"/>
  <c r="P72" i="9"/>
  <c r="O72" i="9"/>
  <c r="N72" i="9"/>
  <c r="M72" i="9"/>
  <c r="Q72" i="9" s="1"/>
  <c r="L72" i="9"/>
  <c r="E72" i="9"/>
  <c r="D72" i="9"/>
  <c r="P71" i="9"/>
  <c r="O71" i="9"/>
  <c r="N71" i="9"/>
  <c r="M71" i="9"/>
  <c r="L71" i="9"/>
  <c r="Q71" i="9" s="1"/>
  <c r="E71" i="9"/>
  <c r="D71" i="9"/>
  <c r="Q70" i="9"/>
  <c r="P70" i="9"/>
  <c r="O70" i="9"/>
  <c r="N70" i="9"/>
  <c r="M70" i="9"/>
  <c r="L70" i="9"/>
  <c r="E70" i="9"/>
  <c r="D70" i="9"/>
  <c r="P69" i="9"/>
  <c r="O69" i="9"/>
  <c r="N69" i="9"/>
  <c r="M69" i="9"/>
  <c r="Q69" i="9" s="1"/>
  <c r="L69" i="9"/>
  <c r="E69" i="9"/>
  <c r="D69" i="9"/>
  <c r="P68" i="9"/>
  <c r="O68" i="9"/>
  <c r="N68" i="9"/>
  <c r="M68" i="9"/>
  <c r="L68" i="9"/>
  <c r="Q68" i="9" s="1"/>
  <c r="E68" i="9"/>
  <c r="D68" i="9"/>
  <c r="Q67" i="9"/>
  <c r="P67" i="9"/>
  <c r="O67" i="9"/>
  <c r="N67" i="9"/>
  <c r="M67" i="9"/>
  <c r="L67" i="9"/>
  <c r="E67" i="9"/>
  <c r="D67" i="9"/>
  <c r="P66" i="9"/>
  <c r="O66" i="9"/>
  <c r="N66" i="9"/>
  <c r="M66" i="9"/>
  <c r="Q66" i="9" s="1"/>
  <c r="L66" i="9"/>
  <c r="E66" i="9"/>
  <c r="D66" i="9"/>
  <c r="P65" i="9"/>
  <c r="O65" i="9"/>
  <c r="N65" i="9"/>
  <c r="M65" i="9"/>
  <c r="L65" i="9"/>
  <c r="Q65" i="9" s="1"/>
  <c r="E65" i="9"/>
  <c r="D65" i="9"/>
  <c r="Q64" i="9"/>
  <c r="P64" i="9"/>
  <c r="O64" i="9"/>
  <c r="N64" i="9"/>
  <c r="M64" i="9"/>
  <c r="L64" i="9"/>
  <c r="E64" i="9"/>
  <c r="D64" i="9"/>
  <c r="P63" i="9"/>
  <c r="O63" i="9"/>
  <c r="N63" i="9"/>
  <c r="M63" i="9"/>
  <c r="Q63" i="9" s="1"/>
  <c r="L63" i="9"/>
  <c r="E63" i="9"/>
  <c r="D63" i="9"/>
  <c r="P62" i="9"/>
  <c r="O62" i="9"/>
  <c r="N62" i="9"/>
  <c r="M62" i="9"/>
  <c r="L62" i="9"/>
  <c r="Q62" i="9" s="1"/>
  <c r="E62" i="9"/>
  <c r="D62" i="9"/>
  <c r="Q61" i="9"/>
  <c r="P61" i="9"/>
  <c r="O61" i="9"/>
  <c r="N61" i="9"/>
  <c r="M61" i="9"/>
  <c r="L61" i="9"/>
  <c r="E61" i="9"/>
  <c r="D61" i="9"/>
  <c r="P60" i="9"/>
  <c r="O60" i="9"/>
  <c r="N60" i="9"/>
  <c r="M60" i="9"/>
  <c r="Q60" i="9" s="1"/>
  <c r="L60" i="9"/>
  <c r="E60" i="9"/>
  <c r="D60" i="9"/>
  <c r="P59" i="9"/>
  <c r="O59" i="9"/>
  <c r="N59" i="9"/>
  <c r="M59" i="9"/>
  <c r="L59" i="9"/>
  <c r="Q59" i="9" s="1"/>
  <c r="E59" i="9"/>
  <c r="D59" i="9"/>
  <c r="Q58" i="9"/>
  <c r="P58" i="9"/>
  <c r="O58" i="9"/>
  <c r="N58" i="9"/>
  <c r="M58" i="9"/>
  <c r="L58" i="9"/>
  <c r="E58" i="9"/>
  <c r="D58" i="9"/>
  <c r="P57" i="9"/>
  <c r="O57" i="9"/>
  <c r="N57" i="9"/>
  <c r="M57" i="9"/>
  <c r="Q57" i="9" s="1"/>
  <c r="L57" i="9"/>
  <c r="E57" i="9"/>
  <c r="D57" i="9"/>
  <c r="P56" i="9"/>
  <c r="O56" i="9"/>
  <c r="N56" i="9"/>
  <c r="M56" i="9"/>
  <c r="L56" i="9"/>
  <c r="Q56" i="9" s="1"/>
  <c r="E56" i="9"/>
  <c r="D56" i="9"/>
  <c r="Q55" i="9"/>
  <c r="P55" i="9"/>
  <c r="O55" i="9"/>
  <c r="N55" i="9"/>
  <c r="M55" i="9"/>
  <c r="L55" i="9"/>
  <c r="E55" i="9"/>
  <c r="D55" i="9"/>
  <c r="P54" i="9"/>
  <c r="O54" i="9"/>
  <c r="N54" i="9"/>
  <c r="M54" i="9"/>
  <c r="Q54" i="9" s="1"/>
  <c r="L54" i="9"/>
  <c r="E54" i="9"/>
  <c r="D54" i="9"/>
  <c r="P53" i="9"/>
  <c r="O53" i="9"/>
  <c r="N53" i="9"/>
  <c r="M53" i="9"/>
  <c r="L53" i="9"/>
  <c r="Q53" i="9" s="1"/>
  <c r="E53" i="9"/>
  <c r="D53" i="9"/>
  <c r="Q52" i="9"/>
  <c r="P52" i="9"/>
  <c r="O52" i="9"/>
  <c r="N52" i="9"/>
  <c r="M52" i="9"/>
  <c r="L52" i="9"/>
  <c r="E52" i="9"/>
  <c r="D52" i="9"/>
  <c r="P51" i="9"/>
  <c r="O51" i="9"/>
  <c r="N51" i="9"/>
  <c r="M51" i="9"/>
  <c r="Q51" i="9" s="1"/>
  <c r="L51" i="9"/>
  <c r="E51" i="9"/>
  <c r="D51" i="9"/>
  <c r="P50" i="9"/>
  <c r="O50" i="9"/>
  <c r="N50" i="9"/>
  <c r="M50" i="9"/>
  <c r="L50" i="9"/>
  <c r="Q50" i="9" s="1"/>
  <c r="E50" i="9"/>
  <c r="D50" i="9"/>
  <c r="Q49" i="9"/>
  <c r="P49" i="9"/>
  <c r="O49" i="9"/>
  <c r="N49" i="9"/>
  <c r="M49" i="9"/>
  <c r="L49" i="9"/>
  <c r="E49" i="9"/>
  <c r="D49" i="9"/>
  <c r="P48" i="9"/>
  <c r="O48" i="9"/>
  <c r="N48" i="9"/>
  <c r="M48" i="9"/>
  <c r="Q48" i="9" s="1"/>
  <c r="L48" i="9"/>
  <c r="E48" i="9"/>
  <c r="D48" i="9"/>
  <c r="E47" i="9"/>
  <c r="D47" i="9"/>
  <c r="E46" i="9"/>
  <c r="D46" i="9"/>
  <c r="E45" i="9"/>
  <c r="D45" i="9"/>
  <c r="E44" i="9"/>
  <c r="D44" i="9"/>
  <c r="E43" i="9"/>
  <c r="D43" i="9"/>
  <c r="E42" i="9"/>
  <c r="D42" i="9"/>
  <c r="E41" i="9"/>
  <c r="D41" i="9"/>
  <c r="E40" i="9"/>
  <c r="D40" i="9"/>
  <c r="E39" i="9"/>
  <c r="D39" i="9"/>
  <c r="E38" i="9"/>
  <c r="D38" i="9"/>
  <c r="E37" i="9"/>
  <c r="D37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P155" i="8"/>
  <c r="O155" i="8"/>
  <c r="N155" i="8"/>
  <c r="M155" i="8"/>
  <c r="Q155" i="8" s="1"/>
  <c r="L155" i="8"/>
  <c r="E155" i="8"/>
  <c r="D155" i="8"/>
  <c r="P154" i="8"/>
  <c r="O154" i="8"/>
  <c r="N154" i="8"/>
  <c r="M154" i="8"/>
  <c r="L154" i="8"/>
  <c r="Q154" i="8" s="1"/>
  <c r="E154" i="8"/>
  <c r="D154" i="8"/>
  <c r="Q153" i="8"/>
  <c r="P153" i="8"/>
  <c r="O153" i="8"/>
  <c r="N153" i="8"/>
  <c r="M153" i="8"/>
  <c r="L153" i="8"/>
  <c r="E153" i="8"/>
  <c r="D153" i="8"/>
  <c r="P152" i="8"/>
  <c r="O152" i="8"/>
  <c r="N152" i="8"/>
  <c r="M152" i="8"/>
  <c r="Q152" i="8" s="1"/>
  <c r="L152" i="8"/>
  <c r="E152" i="8"/>
  <c r="D152" i="8"/>
  <c r="P151" i="8"/>
  <c r="O151" i="8"/>
  <c r="Q151" i="8" s="1"/>
  <c r="N151" i="8"/>
  <c r="M151" i="8"/>
  <c r="L151" i="8"/>
  <c r="E151" i="8"/>
  <c r="D151" i="8"/>
  <c r="Q150" i="8"/>
  <c r="P150" i="8"/>
  <c r="O150" i="8"/>
  <c r="N150" i="8"/>
  <c r="M150" i="8"/>
  <c r="L150" i="8"/>
  <c r="E150" i="8"/>
  <c r="D150" i="8"/>
  <c r="P149" i="8"/>
  <c r="O149" i="8"/>
  <c r="N149" i="8"/>
  <c r="M149" i="8"/>
  <c r="Q149" i="8" s="1"/>
  <c r="L149" i="8"/>
  <c r="E149" i="8"/>
  <c r="D149" i="8"/>
  <c r="P148" i="8"/>
  <c r="O148" i="8"/>
  <c r="Q148" i="8" s="1"/>
  <c r="N148" i="8"/>
  <c r="M148" i="8"/>
  <c r="L148" i="8"/>
  <c r="E148" i="8"/>
  <c r="D148" i="8"/>
  <c r="Q147" i="8"/>
  <c r="P147" i="8"/>
  <c r="O147" i="8"/>
  <c r="N147" i="8"/>
  <c r="M147" i="8"/>
  <c r="L147" i="8"/>
  <c r="E147" i="8"/>
  <c r="D147" i="8"/>
  <c r="P146" i="8"/>
  <c r="O146" i="8"/>
  <c r="N146" i="8"/>
  <c r="M146" i="8"/>
  <c r="Q146" i="8" s="1"/>
  <c r="L146" i="8"/>
  <c r="E146" i="8"/>
  <c r="D146" i="8"/>
  <c r="P145" i="8"/>
  <c r="O145" i="8"/>
  <c r="Q145" i="8" s="1"/>
  <c r="N145" i="8"/>
  <c r="M145" i="8"/>
  <c r="L145" i="8"/>
  <c r="E145" i="8"/>
  <c r="D145" i="8"/>
  <c r="Q144" i="8"/>
  <c r="P144" i="8"/>
  <c r="O144" i="8"/>
  <c r="N144" i="8"/>
  <c r="M144" i="8"/>
  <c r="L144" i="8"/>
  <c r="E144" i="8"/>
  <c r="D144" i="8"/>
  <c r="P143" i="8"/>
  <c r="O143" i="8"/>
  <c r="N143" i="8"/>
  <c r="M143" i="8"/>
  <c r="Q143" i="8" s="1"/>
  <c r="L143" i="8"/>
  <c r="E143" i="8"/>
  <c r="D143" i="8"/>
  <c r="P142" i="8"/>
  <c r="O142" i="8"/>
  <c r="Q142" i="8" s="1"/>
  <c r="N142" i="8"/>
  <c r="M142" i="8"/>
  <c r="L142" i="8"/>
  <c r="E142" i="8"/>
  <c r="D142" i="8"/>
  <c r="Q141" i="8"/>
  <c r="P141" i="8"/>
  <c r="O141" i="8"/>
  <c r="N141" i="8"/>
  <c r="M141" i="8"/>
  <c r="L141" i="8"/>
  <c r="E141" i="8"/>
  <c r="D141" i="8"/>
  <c r="P140" i="8"/>
  <c r="O140" i="8"/>
  <c r="N140" i="8"/>
  <c r="M140" i="8"/>
  <c r="Q140" i="8" s="1"/>
  <c r="L140" i="8"/>
  <c r="E140" i="8"/>
  <c r="D140" i="8"/>
  <c r="P139" i="8"/>
  <c r="O139" i="8"/>
  <c r="Q139" i="8" s="1"/>
  <c r="N139" i="8"/>
  <c r="M139" i="8"/>
  <c r="L139" i="8"/>
  <c r="E139" i="8"/>
  <c r="D139" i="8"/>
  <c r="Q138" i="8"/>
  <c r="P138" i="8"/>
  <c r="O138" i="8"/>
  <c r="N138" i="8"/>
  <c r="M138" i="8"/>
  <c r="L138" i="8"/>
  <c r="E138" i="8"/>
  <c r="D138" i="8"/>
  <c r="P137" i="8"/>
  <c r="O137" i="8"/>
  <c r="N137" i="8"/>
  <c r="M137" i="8"/>
  <c r="Q137" i="8" s="1"/>
  <c r="L137" i="8"/>
  <c r="E137" i="8"/>
  <c r="D137" i="8"/>
  <c r="P136" i="8"/>
  <c r="O136" i="8"/>
  <c r="Q136" i="8" s="1"/>
  <c r="N136" i="8"/>
  <c r="M136" i="8"/>
  <c r="L136" i="8"/>
  <c r="E136" i="8"/>
  <c r="D136" i="8"/>
  <c r="Q135" i="8"/>
  <c r="P135" i="8"/>
  <c r="O135" i="8"/>
  <c r="N135" i="8"/>
  <c r="M135" i="8"/>
  <c r="L135" i="8"/>
  <c r="E135" i="8"/>
  <c r="D135" i="8"/>
  <c r="P134" i="8"/>
  <c r="O134" i="8"/>
  <c r="N134" i="8"/>
  <c r="M134" i="8"/>
  <c r="Q134" i="8" s="1"/>
  <c r="L134" i="8"/>
  <c r="E134" i="8"/>
  <c r="D134" i="8"/>
  <c r="P133" i="8"/>
  <c r="O133" i="8"/>
  <c r="Q133" i="8" s="1"/>
  <c r="N133" i="8"/>
  <c r="M133" i="8"/>
  <c r="L133" i="8"/>
  <c r="E133" i="8"/>
  <c r="D133" i="8"/>
  <c r="Q132" i="8"/>
  <c r="P132" i="8"/>
  <c r="O132" i="8"/>
  <c r="N132" i="8"/>
  <c r="M132" i="8"/>
  <c r="L132" i="8"/>
  <c r="E132" i="8"/>
  <c r="D132" i="8"/>
  <c r="P131" i="8"/>
  <c r="O131" i="8"/>
  <c r="N131" i="8"/>
  <c r="M131" i="8"/>
  <c r="Q131" i="8" s="1"/>
  <c r="L131" i="8"/>
  <c r="E131" i="8"/>
  <c r="D131" i="8"/>
  <c r="P130" i="8"/>
  <c r="O130" i="8"/>
  <c r="Q130" i="8" s="1"/>
  <c r="N130" i="8"/>
  <c r="M130" i="8"/>
  <c r="L130" i="8"/>
  <c r="E130" i="8"/>
  <c r="D130" i="8"/>
  <c r="Q129" i="8"/>
  <c r="P129" i="8"/>
  <c r="O129" i="8"/>
  <c r="N129" i="8"/>
  <c r="M129" i="8"/>
  <c r="L129" i="8"/>
  <c r="E129" i="8"/>
  <c r="D129" i="8"/>
  <c r="P128" i="8"/>
  <c r="O128" i="8"/>
  <c r="N128" i="8"/>
  <c r="M128" i="8"/>
  <c r="Q128" i="8" s="1"/>
  <c r="L128" i="8"/>
  <c r="E128" i="8"/>
  <c r="D128" i="8"/>
  <c r="P127" i="8"/>
  <c r="O127" i="8"/>
  <c r="Q127" i="8" s="1"/>
  <c r="N127" i="8"/>
  <c r="M127" i="8"/>
  <c r="L127" i="8"/>
  <c r="E127" i="8"/>
  <c r="D127" i="8"/>
  <c r="Q126" i="8"/>
  <c r="P126" i="8"/>
  <c r="O126" i="8"/>
  <c r="N126" i="8"/>
  <c r="M126" i="8"/>
  <c r="L126" i="8"/>
  <c r="E126" i="8"/>
  <c r="D126" i="8"/>
  <c r="P125" i="8"/>
  <c r="O125" i="8"/>
  <c r="N125" i="8"/>
  <c r="M125" i="8"/>
  <c r="Q125" i="8" s="1"/>
  <c r="L125" i="8"/>
  <c r="E125" i="8"/>
  <c r="D125" i="8"/>
  <c r="P124" i="8"/>
  <c r="O124" i="8"/>
  <c r="Q124" i="8" s="1"/>
  <c r="N124" i="8"/>
  <c r="M124" i="8"/>
  <c r="L124" i="8"/>
  <c r="E124" i="8"/>
  <c r="D124" i="8"/>
  <c r="Q123" i="8"/>
  <c r="P123" i="8"/>
  <c r="O123" i="8"/>
  <c r="N123" i="8"/>
  <c r="M123" i="8"/>
  <c r="L123" i="8"/>
  <c r="E123" i="8"/>
  <c r="D123" i="8"/>
  <c r="P122" i="8"/>
  <c r="O122" i="8"/>
  <c r="N122" i="8"/>
  <c r="M122" i="8"/>
  <c r="Q122" i="8" s="1"/>
  <c r="L122" i="8"/>
  <c r="E122" i="8"/>
  <c r="D122" i="8"/>
  <c r="P121" i="8"/>
  <c r="O121" i="8"/>
  <c r="Q121" i="8" s="1"/>
  <c r="N121" i="8"/>
  <c r="M121" i="8"/>
  <c r="L121" i="8"/>
  <c r="E121" i="8"/>
  <c r="D121" i="8"/>
  <c r="Q120" i="8"/>
  <c r="P120" i="8"/>
  <c r="O120" i="8"/>
  <c r="N120" i="8"/>
  <c r="M120" i="8"/>
  <c r="L120" i="8"/>
  <c r="E120" i="8"/>
  <c r="D120" i="8"/>
  <c r="P119" i="8"/>
  <c r="O119" i="8"/>
  <c r="N119" i="8"/>
  <c r="M119" i="8"/>
  <c r="Q119" i="8" s="1"/>
  <c r="L119" i="8"/>
  <c r="E119" i="8"/>
  <c r="D119" i="8"/>
  <c r="P118" i="8"/>
  <c r="O118" i="8"/>
  <c r="Q118" i="8" s="1"/>
  <c r="N118" i="8"/>
  <c r="M118" i="8"/>
  <c r="L118" i="8"/>
  <c r="E118" i="8"/>
  <c r="D118" i="8"/>
  <c r="Q117" i="8"/>
  <c r="P117" i="8"/>
  <c r="O117" i="8"/>
  <c r="N117" i="8"/>
  <c r="M117" i="8"/>
  <c r="L117" i="8"/>
  <c r="E117" i="8"/>
  <c r="D117" i="8"/>
  <c r="P116" i="8"/>
  <c r="O116" i="8"/>
  <c r="N116" i="8"/>
  <c r="M116" i="8"/>
  <c r="Q116" i="8" s="1"/>
  <c r="L116" i="8"/>
  <c r="E116" i="8"/>
  <c r="D116" i="8"/>
  <c r="P115" i="8"/>
  <c r="O115" i="8"/>
  <c r="Q115" i="8" s="1"/>
  <c r="N115" i="8"/>
  <c r="M115" i="8"/>
  <c r="L115" i="8"/>
  <c r="E115" i="8"/>
  <c r="D115" i="8"/>
  <c r="Q114" i="8"/>
  <c r="P114" i="8"/>
  <c r="O114" i="8"/>
  <c r="N114" i="8"/>
  <c r="M114" i="8"/>
  <c r="L114" i="8"/>
  <c r="E114" i="8"/>
  <c r="D114" i="8"/>
  <c r="P113" i="8"/>
  <c r="O113" i="8"/>
  <c r="N113" i="8"/>
  <c r="M113" i="8"/>
  <c r="Q113" i="8" s="1"/>
  <c r="L113" i="8"/>
  <c r="E113" i="8"/>
  <c r="D113" i="8"/>
  <c r="P112" i="8"/>
  <c r="O112" i="8"/>
  <c r="Q112" i="8" s="1"/>
  <c r="N112" i="8"/>
  <c r="M112" i="8"/>
  <c r="L112" i="8"/>
  <c r="E112" i="8"/>
  <c r="D112" i="8"/>
  <c r="Q111" i="8"/>
  <c r="P111" i="8"/>
  <c r="O111" i="8"/>
  <c r="N111" i="8"/>
  <c r="M111" i="8"/>
  <c r="L111" i="8"/>
  <c r="E111" i="8"/>
  <c r="D111" i="8"/>
  <c r="P110" i="8"/>
  <c r="O110" i="8"/>
  <c r="N110" i="8"/>
  <c r="M110" i="8"/>
  <c r="Q110" i="8" s="1"/>
  <c r="L110" i="8"/>
  <c r="E110" i="8"/>
  <c r="D110" i="8"/>
  <c r="P109" i="8"/>
  <c r="O109" i="8"/>
  <c r="Q109" i="8" s="1"/>
  <c r="N109" i="8"/>
  <c r="M109" i="8"/>
  <c r="L109" i="8"/>
  <c r="E109" i="8"/>
  <c r="D109" i="8"/>
  <c r="Q108" i="8"/>
  <c r="P108" i="8"/>
  <c r="O108" i="8"/>
  <c r="N108" i="8"/>
  <c r="M108" i="8"/>
  <c r="L108" i="8"/>
  <c r="E108" i="8"/>
  <c r="D108" i="8"/>
  <c r="P107" i="8"/>
  <c r="O107" i="8"/>
  <c r="N107" i="8"/>
  <c r="M107" i="8"/>
  <c r="Q107" i="8" s="1"/>
  <c r="L107" i="8"/>
  <c r="E107" i="8"/>
  <c r="D107" i="8"/>
  <c r="P106" i="8"/>
  <c r="O106" i="8"/>
  <c r="Q106" i="8" s="1"/>
  <c r="N106" i="8"/>
  <c r="M106" i="8"/>
  <c r="L106" i="8"/>
  <c r="E106" i="8"/>
  <c r="D106" i="8"/>
  <c r="Q105" i="8"/>
  <c r="P105" i="8"/>
  <c r="O105" i="8"/>
  <c r="N105" i="8"/>
  <c r="M105" i="8"/>
  <c r="L105" i="8"/>
  <c r="E105" i="8"/>
  <c r="D105" i="8"/>
  <c r="P104" i="8"/>
  <c r="O104" i="8"/>
  <c r="N104" i="8"/>
  <c r="M104" i="8"/>
  <c r="Q104" i="8" s="1"/>
  <c r="L104" i="8"/>
  <c r="E104" i="8"/>
  <c r="D104" i="8"/>
  <c r="P103" i="8"/>
  <c r="O103" i="8"/>
  <c r="Q103" i="8" s="1"/>
  <c r="N103" i="8"/>
  <c r="M103" i="8"/>
  <c r="L103" i="8"/>
  <c r="E103" i="8"/>
  <c r="D103" i="8"/>
  <c r="Q102" i="8"/>
  <c r="P102" i="8"/>
  <c r="O102" i="8"/>
  <c r="N102" i="8"/>
  <c r="M102" i="8"/>
  <c r="L102" i="8"/>
  <c r="E102" i="8"/>
  <c r="D102" i="8"/>
  <c r="P101" i="8"/>
  <c r="O101" i="8"/>
  <c r="N101" i="8"/>
  <c r="M101" i="8"/>
  <c r="Q101" i="8" s="1"/>
  <c r="L101" i="8"/>
  <c r="E101" i="8"/>
  <c r="D101" i="8"/>
  <c r="P100" i="8"/>
  <c r="O100" i="8"/>
  <c r="Q100" i="8" s="1"/>
  <c r="N100" i="8"/>
  <c r="M100" i="8"/>
  <c r="L100" i="8"/>
  <c r="E100" i="8"/>
  <c r="D100" i="8"/>
  <c r="Q99" i="8"/>
  <c r="P99" i="8"/>
  <c r="O99" i="8"/>
  <c r="N99" i="8"/>
  <c r="M99" i="8"/>
  <c r="L99" i="8"/>
  <c r="E99" i="8"/>
  <c r="D99" i="8"/>
  <c r="P98" i="8"/>
  <c r="O98" i="8"/>
  <c r="N98" i="8"/>
  <c r="M98" i="8"/>
  <c r="Q98" i="8" s="1"/>
  <c r="L98" i="8"/>
  <c r="E98" i="8"/>
  <c r="D98" i="8"/>
  <c r="P97" i="8"/>
  <c r="O97" i="8"/>
  <c r="Q97" i="8" s="1"/>
  <c r="N97" i="8"/>
  <c r="M97" i="8"/>
  <c r="L97" i="8"/>
  <c r="E97" i="8"/>
  <c r="D97" i="8"/>
  <c r="Q96" i="8"/>
  <c r="P96" i="8"/>
  <c r="O96" i="8"/>
  <c r="N96" i="8"/>
  <c r="M96" i="8"/>
  <c r="L96" i="8"/>
  <c r="E96" i="8"/>
  <c r="D96" i="8"/>
  <c r="P95" i="8"/>
  <c r="O95" i="8"/>
  <c r="N95" i="8"/>
  <c r="M95" i="8"/>
  <c r="Q95" i="8" s="1"/>
  <c r="L95" i="8"/>
  <c r="E95" i="8"/>
  <c r="D95" i="8"/>
  <c r="P94" i="8"/>
  <c r="O94" i="8"/>
  <c r="Q94" i="8" s="1"/>
  <c r="N94" i="8"/>
  <c r="M94" i="8"/>
  <c r="L94" i="8"/>
  <c r="E94" i="8"/>
  <c r="D94" i="8"/>
  <c r="Q93" i="8"/>
  <c r="P93" i="8"/>
  <c r="O93" i="8"/>
  <c r="N93" i="8"/>
  <c r="M93" i="8"/>
  <c r="L93" i="8"/>
  <c r="E93" i="8"/>
  <c r="D93" i="8"/>
  <c r="P92" i="8"/>
  <c r="O92" i="8"/>
  <c r="N92" i="8"/>
  <c r="M92" i="8"/>
  <c r="Q92" i="8" s="1"/>
  <c r="L92" i="8"/>
  <c r="E92" i="8"/>
  <c r="D92" i="8"/>
  <c r="P91" i="8"/>
  <c r="O91" i="8"/>
  <c r="Q91" i="8" s="1"/>
  <c r="N91" i="8"/>
  <c r="M91" i="8"/>
  <c r="L91" i="8"/>
  <c r="E91" i="8"/>
  <c r="D91" i="8"/>
  <c r="Q90" i="8"/>
  <c r="P90" i="8"/>
  <c r="O90" i="8"/>
  <c r="N90" i="8"/>
  <c r="M90" i="8"/>
  <c r="L90" i="8"/>
  <c r="E90" i="8"/>
  <c r="D90" i="8"/>
  <c r="P89" i="8"/>
  <c r="O89" i="8"/>
  <c r="N89" i="8"/>
  <c r="M89" i="8"/>
  <c r="Q89" i="8" s="1"/>
  <c r="L89" i="8"/>
  <c r="E89" i="8"/>
  <c r="D89" i="8"/>
  <c r="P88" i="8"/>
  <c r="O88" i="8"/>
  <c r="Q88" i="8" s="1"/>
  <c r="N88" i="8"/>
  <c r="M88" i="8"/>
  <c r="L88" i="8"/>
  <c r="E88" i="8"/>
  <c r="D88" i="8"/>
  <c r="Q87" i="8"/>
  <c r="P87" i="8"/>
  <c r="O87" i="8"/>
  <c r="N87" i="8"/>
  <c r="M87" i="8"/>
  <c r="L87" i="8"/>
  <c r="E87" i="8"/>
  <c r="D87" i="8"/>
  <c r="P86" i="8"/>
  <c r="O86" i="8"/>
  <c r="N86" i="8"/>
  <c r="M86" i="8"/>
  <c r="Q86" i="8" s="1"/>
  <c r="L86" i="8"/>
  <c r="E86" i="8"/>
  <c r="D86" i="8"/>
  <c r="P85" i="8"/>
  <c r="O85" i="8"/>
  <c r="Q85" i="8" s="1"/>
  <c r="N85" i="8"/>
  <c r="M85" i="8"/>
  <c r="L85" i="8"/>
  <c r="E85" i="8"/>
  <c r="D85" i="8"/>
  <c r="Q84" i="8"/>
  <c r="P84" i="8"/>
  <c r="O84" i="8"/>
  <c r="N84" i="8"/>
  <c r="M84" i="8"/>
  <c r="L84" i="8"/>
  <c r="E84" i="8"/>
  <c r="D84" i="8"/>
  <c r="P83" i="8"/>
  <c r="O83" i="8"/>
  <c r="N83" i="8"/>
  <c r="M83" i="8"/>
  <c r="Q83" i="8" s="1"/>
  <c r="L83" i="8"/>
  <c r="E83" i="8"/>
  <c r="D83" i="8"/>
  <c r="P82" i="8"/>
  <c r="O82" i="8"/>
  <c r="Q82" i="8" s="1"/>
  <c r="N82" i="8"/>
  <c r="M82" i="8"/>
  <c r="L82" i="8"/>
  <c r="E82" i="8"/>
  <c r="D82" i="8"/>
  <c r="Q81" i="8"/>
  <c r="P81" i="8"/>
  <c r="O81" i="8"/>
  <c r="N81" i="8"/>
  <c r="M81" i="8"/>
  <c r="L81" i="8"/>
  <c r="E81" i="8"/>
  <c r="D81" i="8"/>
  <c r="P80" i="8"/>
  <c r="O80" i="8"/>
  <c r="N80" i="8"/>
  <c r="M80" i="8"/>
  <c r="Q80" i="8" s="1"/>
  <c r="L80" i="8"/>
  <c r="E80" i="8"/>
  <c r="D80" i="8"/>
  <c r="P79" i="8"/>
  <c r="O79" i="8"/>
  <c r="Q79" i="8" s="1"/>
  <c r="N79" i="8"/>
  <c r="M79" i="8"/>
  <c r="L79" i="8"/>
  <c r="E79" i="8"/>
  <c r="D79" i="8"/>
  <c r="E78" i="8"/>
  <c r="D78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P247" i="7"/>
  <c r="O247" i="7"/>
  <c r="N247" i="7"/>
  <c r="M247" i="7"/>
  <c r="L247" i="7"/>
  <c r="E247" i="7"/>
  <c r="D247" i="7"/>
  <c r="P246" i="7"/>
  <c r="O246" i="7"/>
  <c r="N246" i="7"/>
  <c r="M246" i="7"/>
  <c r="L246" i="7"/>
  <c r="E246" i="7"/>
  <c r="D246" i="7"/>
  <c r="P245" i="7"/>
  <c r="O245" i="7"/>
  <c r="N245" i="7"/>
  <c r="M245" i="7"/>
  <c r="L245" i="7"/>
  <c r="Q245" i="7" s="1"/>
  <c r="E245" i="7"/>
  <c r="D245" i="7"/>
  <c r="P244" i="7"/>
  <c r="O244" i="7"/>
  <c r="N244" i="7"/>
  <c r="M244" i="7"/>
  <c r="Q244" i="7" s="1"/>
  <c r="L244" i="7"/>
  <c r="E244" i="7"/>
  <c r="D244" i="7"/>
  <c r="P243" i="7"/>
  <c r="O243" i="7"/>
  <c r="N243" i="7"/>
  <c r="M243" i="7"/>
  <c r="L243" i="7"/>
  <c r="E243" i="7"/>
  <c r="D243" i="7"/>
  <c r="P242" i="7"/>
  <c r="Q242" i="7" s="1"/>
  <c r="O242" i="7"/>
  <c r="N242" i="7"/>
  <c r="M242" i="7"/>
  <c r="L242" i="7"/>
  <c r="E242" i="7"/>
  <c r="D242" i="7"/>
  <c r="P241" i="7"/>
  <c r="O241" i="7"/>
  <c r="N241" i="7"/>
  <c r="M241" i="7"/>
  <c r="L241" i="7"/>
  <c r="E241" i="7"/>
  <c r="D241" i="7"/>
  <c r="P240" i="7"/>
  <c r="O240" i="7"/>
  <c r="N240" i="7"/>
  <c r="M240" i="7"/>
  <c r="L240" i="7"/>
  <c r="Q240" i="7" s="1"/>
  <c r="E240" i="7"/>
  <c r="D240" i="7"/>
  <c r="P239" i="7"/>
  <c r="O239" i="7"/>
  <c r="N239" i="7"/>
  <c r="M239" i="7"/>
  <c r="L239" i="7"/>
  <c r="Q239" i="7" s="1"/>
  <c r="E239" i="7"/>
  <c r="D239" i="7"/>
  <c r="P238" i="7"/>
  <c r="O238" i="7"/>
  <c r="N238" i="7"/>
  <c r="M238" i="7"/>
  <c r="L238" i="7"/>
  <c r="E238" i="7"/>
  <c r="D238" i="7"/>
  <c r="P237" i="7"/>
  <c r="O237" i="7"/>
  <c r="N237" i="7"/>
  <c r="M237" i="7"/>
  <c r="L237" i="7"/>
  <c r="E237" i="7"/>
  <c r="D237" i="7"/>
  <c r="P236" i="7"/>
  <c r="O236" i="7"/>
  <c r="N236" i="7"/>
  <c r="M236" i="7"/>
  <c r="L236" i="7"/>
  <c r="Q236" i="7" s="1"/>
  <c r="E236" i="7"/>
  <c r="D236" i="7"/>
  <c r="P235" i="7"/>
  <c r="O235" i="7"/>
  <c r="N235" i="7"/>
  <c r="M235" i="7"/>
  <c r="Q235" i="7" s="1"/>
  <c r="L235" i="7"/>
  <c r="E235" i="7"/>
  <c r="D235" i="7"/>
  <c r="P234" i="7"/>
  <c r="O234" i="7"/>
  <c r="N234" i="7"/>
  <c r="M234" i="7"/>
  <c r="L234" i="7"/>
  <c r="E234" i="7"/>
  <c r="D234" i="7"/>
  <c r="P233" i="7"/>
  <c r="Q233" i="7" s="1"/>
  <c r="O233" i="7"/>
  <c r="N233" i="7"/>
  <c r="M233" i="7"/>
  <c r="L233" i="7"/>
  <c r="E233" i="7"/>
  <c r="D233" i="7"/>
  <c r="P232" i="7"/>
  <c r="O232" i="7"/>
  <c r="N232" i="7"/>
  <c r="M232" i="7"/>
  <c r="L232" i="7"/>
  <c r="E232" i="7"/>
  <c r="D232" i="7"/>
  <c r="P231" i="7"/>
  <c r="O231" i="7"/>
  <c r="N231" i="7"/>
  <c r="M231" i="7"/>
  <c r="L231" i="7"/>
  <c r="Q231" i="7" s="1"/>
  <c r="E231" i="7"/>
  <c r="D231" i="7"/>
  <c r="P230" i="7"/>
  <c r="O230" i="7"/>
  <c r="N230" i="7"/>
  <c r="M230" i="7"/>
  <c r="L230" i="7"/>
  <c r="Q230" i="7" s="1"/>
  <c r="E230" i="7"/>
  <c r="D230" i="7"/>
  <c r="P229" i="7"/>
  <c r="O229" i="7"/>
  <c r="N229" i="7"/>
  <c r="M229" i="7"/>
  <c r="L229" i="7"/>
  <c r="E229" i="7"/>
  <c r="D229" i="7"/>
  <c r="P228" i="7"/>
  <c r="O228" i="7"/>
  <c r="N228" i="7"/>
  <c r="M228" i="7"/>
  <c r="L228" i="7"/>
  <c r="E228" i="7"/>
  <c r="D228" i="7"/>
  <c r="P227" i="7"/>
  <c r="O227" i="7"/>
  <c r="N227" i="7"/>
  <c r="M227" i="7"/>
  <c r="L227" i="7"/>
  <c r="Q227" i="7" s="1"/>
  <c r="E227" i="7"/>
  <c r="D227" i="7"/>
  <c r="P226" i="7"/>
  <c r="O226" i="7"/>
  <c r="N226" i="7"/>
  <c r="M226" i="7"/>
  <c r="Q226" i="7" s="1"/>
  <c r="L226" i="7"/>
  <c r="E226" i="7"/>
  <c r="D226" i="7"/>
  <c r="P225" i="7"/>
  <c r="O225" i="7"/>
  <c r="N225" i="7"/>
  <c r="M225" i="7"/>
  <c r="L225" i="7"/>
  <c r="E225" i="7"/>
  <c r="D225" i="7"/>
  <c r="P224" i="7"/>
  <c r="Q224" i="7" s="1"/>
  <c r="O224" i="7"/>
  <c r="N224" i="7"/>
  <c r="M224" i="7"/>
  <c r="L224" i="7"/>
  <c r="E224" i="7"/>
  <c r="D224" i="7"/>
  <c r="P223" i="7"/>
  <c r="O223" i="7"/>
  <c r="N223" i="7"/>
  <c r="M223" i="7"/>
  <c r="L223" i="7"/>
  <c r="E223" i="7"/>
  <c r="D223" i="7"/>
  <c r="P222" i="7"/>
  <c r="O222" i="7"/>
  <c r="N222" i="7"/>
  <c r="M222" i="7"/>
  <c r="L222" i="7"/>
  <c r="Q222" i="7" s="1"/>
  <c r="E222" i="7"/>
  <c r="D222" i="7"/>
  <c r="P221" i="7"/>
  <c r="O221" i="7"/>
  <c r="N221" i="7"/>
  <c r="M221" i="7"/>
  <c r="L221" i="7"/>
  <c r="Q221" i="7" s="1"/>
  <c r="E221" i="7"/>
  <c r="D221" i="7"/>
  <c r="P220" i="7"/>
  <c r="O220" i="7"/>
  <c r="N220" i="7"/>
  <c r="M220" i="7"/>
  <c r="L220" i="7"/>
  <c r="E220" i="7"/>
  <c r="D220" i="7"/>
  <c r="P219" i="7"/>
  <c r="O219" i="7"/>
  <c r="N219" i="7"/>
  <c r="M219" i="7"/>
  <c r="L219" i="7"/>
  <c r="E219" i="7"/>
  <c r="D219" i="7"/>
  <c r="P218" i="7"/>
  <c r="O218" i="7"/>
  <c r="N218" i="7"/>
  <c r="M218" i="7"/>
  <c r="L218" i="7"/>
  <c r="Q218" i="7" s="1"/>
  <c r="E218" i="7"/>
  <c r="D218" i="7"/>
  <c r="P217" i="7"/>
  <c r="O217" i="7"/>
  <c r="N217" i="7"/>
  <c r="M217" i="7"/>
  <c r="Q217" i="7" s="1"/>
  <c r="L217" i="7"/>
  <c r="E217" i="7"/>
  <c r="D217" i="7"/>
  <c r="P216" i="7"/>
  <c r="O216" i="7"/>
  <c r="N216" i="7"/>
  <c r="M216" i="7"/>
  <c r="L216" i="7"/>
  <c r="E216" i="7"/>
  <c r="D216" i="7"/>
  <c r="P215" i="7"/>
  <c r="Q215" i="7" s="1"/>
  <c r="O215" i="7"/>
  <c r="N215" i="7"/>
  <c r="M215" i="7"/>
  <c r="L215" i="7"/>
  <c r="E215" i="7"/>
  <c r="D215" i="7"/>
  <c r="P214" i="7"/>
  <c r="O214" i="7"/>
  <c r="N214" i="7"/>
  <c r="M214" i="7"/>
  <c r="L214" i="7"/>
  <c r="E214" i="7"/>
  <c r="D214" i="7"/>
  <c r="P213" i="7"/>
  <c r="O213" i="7"/>
  <c r="N213" i="7"/>
  <c r="M213" i="7"/>
  <c r="L213" i="7"/>
  <c r="Q213" i="7" s="1"/>
  <c r="E213" i="7"/>
  <c r="D213" i="7"/>
  <c r="P212" i="7"/>
  <c r="O212" i="7"/>
  <c r="N212" i="7"/>
  <c r="M212" i="7"/>
  <c r="L212" i="7"/>
  <c r="Q212" i="7" s="1"/>
  <c r="E212" i="7"/>
  <c r="D212" i="7"/>
  <c r="P211" i="7"/>
  <c r="O211" i="7"/>
  <c r="N211" i="7"/>
  <c r="M211" i="7"/>
  <c r="L211" i="7"/>
  <c r="E211" i="7"/>
  <c r="D211" i="7"/>
  <c r="P210" i="7"/>
  <c r="O210" i="7"/>
  <c r="N210" i="7"/>
  <c r="M210" i="7"/>
  <c r="L210" i="7"/>
  <c r="E210" i="7"/>
  <c r="D210" i="7"/>
  <c r="P209" i="7"/>
  <c r="O209" i="7"/>
  <c r="N209" i="7"/>
  <c r="M209" i="7"/>
  <c r="L209" i="7"/>
  <c r="Q209" i="7" s="1"/>
  <c r="E209" i="7"/>
  <c r="D209" i="7"/>
  <c r="P208" i="7"/>
  <c r="O208" i="7"/>
  <c r="N208" i="7"/>
  <c r="M208" i="7"/>
  <c r="Q208" i="7" s="1"/>
  <c r="L208" i="7"/>
  <c r="E208" i="7"/>
  <c r="D208" i="7"/>
  <c r="P207" i="7"/>
  <c r="O207" i="7"/>
  <c r="N207" i="7"/>
  <c r="M207" i="7"/>
  <c r="L207" i="7"/>
  <c r="E207" i="7"/>
  <c r="D207" i="7"/>
  <c r="P206" i="7"/>
  <c r="Q206" i="7" s="1"/>
  <c r="O206" i="7"/>
  <c r="N206" i="7"/>
  <c r="M206" i="7"/>
  <c r="L206" i="7"/>
  <c r="E206" i="7"/>
  <c r="D206" i="7"/>
  <c r="P205" i="7"/>
  <c r="O205" i="7"/>
  <c r="N205" i="7"/>
  <c r="M205" i="7"/>
  <c r="L205" i="7"/>
  <c r="E205" i="7"/>
  <c r="D205" i="7"/>
  <c r="P204" i="7"/>
  <c r="O204" i="7"/>
  <c r="N204" i="7"/>
  <c r="M204" i="7"/>
  <c r="L204" i="7"/>
  <c r="E204" i="7"/>
  <c r="D204" i="7"/>
  <c r="P203" i="7"/>
  <c r="O203" i="7"/>
  <c r="N203" i="7"/>
  <c r="M203" i="7"/>
  <c r="L203" i="7"/>
  <c r="Q203" i="7" s="1"/>
  <c r="E203" i="7"/>
  <c r="D203" i="7"/>
  <c r="P202" i="7"/>
  <c r="O202" i="7"/>
  <c r="N202" i="7"/>
  <c r="M202" i="7"/>
  <c r="L202" i="7"/>
  <c r="E202" i="7"/>
  <c r="D202" i="7"/>
  <c r="P201" i="7"/>
  <c r="O201" i="7"/>
  <c r="N201" i="7"/>
  <c r="M201" i="7"/>
  <c r="L201" i="7"/>
  <c r="E201" i="7"/>
  <c r="D201" i="7"/>
  <c r="P200" i="7"/>
  <c r="O200" i="7"/>
  <c r="N200" i="7"/>
  <c r="M200" i="7"/>
  <c r="L200" i="7"/>
  <c r="Q200" i="7" s="1"/>
  <c r="E200" i="7"/>
  <c r="D200" i="7"/>
  <c r="P199" i="7"/>
  <c r="O199" i="7"/>
  <c r="N199" i="7"/>
  <c r="M199" i="7"/>
  <c r="Q199" i="7" s="1"/>
  <c r="L199" i="7"/>
  <c r="E199" i="7"/>
  <c r="D199" i="7"/>
  <c r="P198" i="7"/>
  <c r="O198" i="7"/>
  <c r="N198" i="7"/>
  <c r="M198" i="7"/>
  <c r="L198" i="7"/>
  <c r="E198" i="7"/>
  <c r="D198" i="7"/>
  <c r="P197" i="7"/>
  <c r="Q197" i="7" s="1"/>
  <c r="O197" i="7"/>
  <c r="N197" i="7"/>
  <c r="M197" i="7"/>
  <c r="L197" i="7"/>
  <c r="E197" i="7"/>
  <c r="D197" i="7"/>
  <c r="P196" i="7"/>
  <c r="O196" i="7"/>
  <c r="N196" i="7"/>
  <c r="M196" i="7"/>
  <c r="L196" i="7"/>
  <c r="E196" i="7"/>
  <c r="D196" i="7"/>
  <c r="P195" i="7"/>
  <c r="O195" i="7"/>
  <c r="N195" i="7"/>
  <c r="M195" i="7"/>
  <c r="L195" i="7"/>
  <c r="E195" i="7"/>
  <c r="D195" i="7"/>
  <c r="P194" i="7"/>
  <c r="O194" i="7"/>
  <c r="N194" i="7"/>
  <c r="M194" i="7"/>
  <c r="L194" i="7"/>
  <c r="Q194" i="7" s="1"/>
  <c r="E194" i="7"/>
  <c r="D194" i="7"/>
  <c r="P193" i="7"/>
  <c r="O193" i="7"/>
  <c r="N193" i="7"/>
  <c r="M193" i="7"/>
  <c r="L193" i="7"/>
  <c r="E193" i="7"/>
  <c r="D193" i="7"/>
  <c r="P192" i="7"/>
  <c r="O192" i="7"/>
  <c r="N192" i="7"/>
  <c r="M192" i="7"/>
  <c r="L192" i="7"/>
  <c r="E192" i="7"/>
  <c r="D192" i="7"/>
  <c r="P191" i="7"/>
  <c r="O191" i="7"/>
  <c r="N191" i="7"/>
  <c r="M191" i="7"/>
  <c r="L191" i="7"/>
  <c r="Q191" i="7" s="1"/>
  <c r="E191" i="7"/>
  <c r="D191" i="7"/>
  <c r="P190" i="7"/>
  <c r="O190" i="7"/>
  <c r="N190" i="7"/>
  <c r="M190" i="7"/>
  <c r="Q190" i="7" s="1"/>
  <c r="L190" i="7"/>
  <c r="E190" i="7"/>
  <c r="D190" i="7"/>
  <c r="P189" i="7"/>
  <c r="O189" i="7"/>
  <c r="N189" i="7"/>
  <c r="M189" i="7"/>
  <c r="L189" i="7"/>
  <c r="E189" i="7"/>
  <c r="D189" i="7"/>
  <c r="P188" i="7"/>
  <c r="Q188" i="7" s="1"/>
  <c r="O188" i="7"/>
  <c r="N188" i="7"/>
  <c r="M188" i="7"/>
  <c r="L188" i="7"/>
  <c r="E188" i="7"/>
  <c r="D188" i="7"/>
  <c r="P187" i="7"/>
  <c r="O187" i="7"/>
  <c r="N187" i="7"/>
  <c r="M187" i="7"/>
  <c r="L187" i="7"/>
  <c r="E187" i="7"/>
  <c r="D187" i="7"/>
  <c r="P186" i="7"/>
  <c r="O186" i="7"/>
  <c r="N186" i="7"/>
  <c r="M186" i="7"/>
  <c r="L186" i="7"/>
  <c r="E186" i="7"/>
  <c r="D186" i="7"/>
  <c r="P185" i="7"/>
  <c r="O185" i="7"/>
  <c r="N185" i="7"/>
  <c r="M185" i="7"/>
  <c r="L185" i="7"/>
  <c r="Q185" i="7" s="1"/>
  <c r="E185" i="7"/>
  <c r="D185" i="7"/>
  <c r="P184" i="7"/>
  <c r="O184" i="7"/>
  <c r="N184" i="7"/>
  <c r="M184" i="7"/>
  <c r="L184" i="7"/>
  <c r="E184" i="7"/>
  <c r="D184" i="7"/>
  <c r="P183" i="7"/>
  <c r="O183" i="7"/>
  <c r="N183" i="7"/>
  <c r="M183" i="7"/>
  <c r="L183" i="7"/>
  <c r="E183" i="7"/>
  <c r="D183" i="7"/>
  <c r="P182" i="7"/>
  <c r="O182" i="7"/>
  <c r="N182" i="7"/>
  <c r="M182" i="7"/>
  <c r="L182" i="7"/>
  <c r="Q182" i="7" s="1"/>
  <c r="E182" i="7"/>
  <c r="D182" i="7"/>
  <c r="P181" i="7"/>
  <c r="O181" i="7"/>
  <c r="N181" i="7"/>
  <c r="M181" i="7"/>
  <c r="Q181" i="7" s="1"/>
  <c r="L181" i="7"/>
  <c r="E181" i="7"/>
  <c r="D181" i="7"/>
  <c r="P180" i="7"/>
  <c r="O180" i="7"/>
  <c r="N180" i="7"/>
  <c r="M180" i="7"/>
  <c r="L180" i="7"/>
  <c r="E180" i="7"/>
  <c r="D180" i="7"/>
  <c r="P179" i="7"/>
  <c r="Q179" i="7" s="1"/>
  <c r="O179" i="7"/>
  <c r="N179" i="7"/>
  <c r="M179" i="7"/>
  <c r="L179" i="7"/>
  <c r="E179" i="7"/>
  <c r="D179" i="7"/>
  <c r="P178" i="7"/>
  <c r="O178" i="7"/>
  <c r="N178" i="7"/>
  <c r="M178" i="7"/>
  <c r="L178" i="7"/>
  <c r="E178" i="7"/>
  <c r="D178" i="7"/>
  <c r="P177" i="7"/>
  <c r="O177" i="7"/>
  <c r="N177" i="7"/>
  <c r="M177" i="7"/>
  <c r="L177" i="7"/>
  <c r="E177" i="7"/>
  <c r="D177" i="7"/>
  <c r="P176" i="7"/>
  <c r="O176" i="7"/>
  <c r="N176" i="7"/>
  <c r="M176" i="7"/>
  <c r="L176" i="7"/>
  <c r="Q176" i="7" s="1"/>
  <c r="E176" i="7"/>
  <c r="D176" i="7"/>
  <c r="P175" i="7"/>
  <c r="O175" i="7"/>
  <c r="N175" i="7"/>
  <c r="M175" i="7"/>
  <c r="L175" i="7"/>
  <c r="E175" i="7"/>
  <c r="D175" i="7"/>
  <c r="P174" i="7"/>
  <c r="O174" i="7"/>
  <c r="N174" i="7"/>
  <c r="M174" i="7"/>
  <c r="L174" i="7"/>
  <c r="E174" i="7"/>
  <c r="D174" i="7"/>
  <c r="P173" i="7"/>
  <c r="O173" i="7"/>
  <c r="N173" i="7"/>
  <c r="M173" i="7"/>
  <c r="L173" i="7"/>
  <c r="Q173" i="7" s="1"/>
  <c r="E173" i="7"/>
  <c r="D173" i="7"/>
  <c r="P172" i="7"/>
  <c r="O172" i="7"/>
  <c r="N172" i="7"/>
  <c r="M172" i="7"/>
  <c r="Q172" i="7" s="1"/>
  <c r="L172" i="7"/>
  <c r="E172" i="7"/>
  <c r="D172" i="7"/>
  <c r="P171" i="7"/>
  <c r="O171" i="7"/>
  <c r="N171" i="7"/>
  <c r="M171" i="7"/>
  <c r="L171" i="7"/>
  <c r="E171" i="7"/>
  <c r="D171" i="7"/>
  <c r="P170" i="7"/>
  <c r="Q170" i="7" s="1"/>
  <c r="O170" i="7"/>
  <c r="N170" i="7"/>
  <c r="M170" i="7"/>
  <c r="L170" i="7"/>
  <c r="E170" i="7"/>
  <c r="D170" i="7"/>
  <c r="P169" i="7"/>
  <c r="O169" i="7"/>
  <c r="N169" i="7"/>
  <c r="M169" i="7"/>
  <c r="L169" i="7"/>
  <c r="E169" i="7"/>
  <c r="D169" i="7"/>
  <c r="P168" i="7"/>
  <c r="O168" i="7"/>
  <c r="N168" i="7"/>
  <c r="M168" i="7"/>
  <c r="L168" i="7"/>
  <c r="E168" i="7"/>
  <c r="D168" i="7"/>
  <c r="P167" i="7"/>
  <c r="O167" i="7"/>
  <c r="N167" i="7"/>
  <c r="M167" i="7"/>
  <c r="L167" i="7"/>
  <c r="Q167" i="7" s="1"/>
  <c r="E167" i="7"/>
  <c r="D167" i="7"/>
  <c r="P166" i="7"/>
  <c r="O166" i="7"/>
  <c r="N166" i="7"/>
  <c r="M166" i="7"/>
  <c r="L166" i="7"/>
  <c r="E166" i="7"/>
  <c r="D166" i="7"/>
  <c r="P165" i="7"/>
  <c r="O165" i="7"/>
  <c r="N165" i="7"/>
  <c r="M165" i="7"/>
  <c r="L165" i="7"/>
  <c r="E165" i="7"/>
  <c r="D165" i="7"/>
  <c r="P164" i="7"/>
  <c r="O164" i="7"/>
  <c r="N164" i="7"/>
  <c r="M164" i="7"/>
  <c r="L164" i="7"/>
  <c r="Q164" i="7" s="1"/>
  <c r="E164" i="7"/>
  <c r="D164" i="7"/>
  <c r="P163" i="7"/>
  <c r="O163" i="7"/>
  <c r="N163" i="7"/>
  <c r="M163" i="7"/>
  <c r="Q163" i="7" s="1"/>
  <c r="L163" i="7"/>
  <c r="E163" i="7"/>
  <c r="D163" i="7"/>
  <c r="P162" i="7"/>
  <c r="O162" i="7"/>
  <c r="N162" i="7"/>
  <c r="M162" i="7"/>
  <c r="L162" i="7"/>
  <c r="E162" i="7"/>
  <c r="D162" i="7"/>
  <c r="P161" i="7"/>
  <c r="Q161" i="7" s="1"/>
  <c r="O161" i="7"/>
  <c r="N161" i="7"/>
  <c r="M161" i="7"/>
  <c r="L161" i="7"/>
  <c r="E161" i="7"/>
  <c r="D161" i="7"/>
  <c r="P160" i="7"/>
  <c r="O160" i="7"/>
  <c r="N160" i="7"/>
  <c r="M160" i="7"/>
  <c r="L160" i="7"/>
  <c r="E160" i="7"/>
  <c r="D160" i="7"/>
  <c r="P159" i="7"/>
  <c r="O159" i="7"/>
  <c r="N159" i="7"/>
  <c r="M159" i="7"/>
  <c r="L159" i="7"/>
  <c r="E159" i="7"/>
  <c r="D159" i="7"/>
  <c r="P158" i="7"/>
  <c r="O158" i="7"/>
  <c r="N158" i="7"/>
  <c r="M158" i="7"/>
  <c r="L158" i="7"/>
  <c r="Q158" i="7" s="1"/>
  <c r="E158" i="7"/>
  <c r="D158" i="7"/>
  <c r="P157" i="7"/>
  <c r="O157" i="7"/>
  <c r="N157" i="7"/>
  <c r="M157" i="7"/>
  <c r="L157" i="7"/>
  <c r="E157" i="7"/>
  <c r="D157" i="7"/>
  <c r="P156" i="7"/>
  <c r="O156" i="7"/>
  <c r="N156" i="7"/>
  <c r="M156" i="7"/>
  <c r="L156" i="7"/>
  <c r="E156" i="7"/>
  <c r="D156" i="7"/>
  <c r="P155" i="7"/>
  <c r="O155" i="7"/>
  <c r="N155" i="7"/>
  <c r="M155" i="7"/>
  <c r="L155" i="7"/>
  <c r="Q155" i="7" s="1"/>
  <c r="E155" i="7"/>
  <c r="D155" i="7"/>
  <c r="P154" i="7"/>
  <c r="O154" i="7"/>
  <c r="N154" i="7"/>
  <c r="M154" i="7"/>
  <c r="Q154" i="7" s="1"/>
  <c r="L154" i="7"/>
  <c r="E154" i="7"/>
  <c r="D154" i="7"/>
  <c r="P153" i="7"/>
  <c r="O153" i="7"/>
  <c r="N153" i="7"/>
  <c r="M153" i="7"/>
  <c r="L153" i="7"/>
  <c r="E153" i="7"/>
  <c r="D153" i="7"/>
  <c r="P152" i="7"/>
  <c r="Q152" i="7" s="1"/>
  <c r="O152" i="7"/>
  <c r="N152" i="7"/>
  <c r="M152" i="7"/>
  <c r="L152" i="7"/>
  <c r="E152" i="7"/>
  <c r="D152" i="7"/>
  <c r="P151" i="7"/>
  <c r="O151" i="7"/>
  <c r="N151" i="7"/>
  <c r="M151" i="7"/>
  <c r="L151" i="7"/>
  <c r="E151" i="7"/>
  <c r="D151" i="7"/>
  <c r="P150" i="7"/>
  <c r="O150" i="7"/>
  <c r="N150" i="7"/>
  <c r="M150" i="7"/>
  <c r="L150" i="7"/>
  <c r="E150" i="7"/>
  <c r="D150" i="7"/>
  <c r="P149" i="7"/>
  <c r="O149" i="7"/>
  <c r="N149" i="7"/>
  <c r="M149" i="7"/>
  <c r="L149" i="7"/>
  <c r="Q149" i="7" s="1"/>
  <c r="E149" i="7"/>
  <c r="D149" i="7"/>
  <c r="P148" i="7"/>
  <c r="O148" i="7"/>
  <c r="N148" i="7"/>
  <c r="M148" i="7"/>
  <c r="L148" i="7"/>
  <c r="E148" i="7"/>
  <c r="D148" i="7"/>
  <c r="P147" i="7"/>
  <c r="O147" i="7"/>
  <c r="N147" i="7"/>
  <c r="M147" i="7"/>
  <c r="L147" i="7"/>
  <c r="E147" i="7"/>
  <c r="D147" i="7"/>
  <c r="P146" i="7"/>
  <c r="O146" i="7"/>
  <c r="N146" i="7"/>
  <c r="M146" i="7"/>
  <c r="L146" i="7"/>
  <c r="Q146" i="7" s="1"/>
  <c r="E146" i="7"/>
  <c r="D146" i="7"/>
  <c r="P145" i="7"/>
  <c r="O145" i="7"/>
  <c r="N145" i="7"/>
  <c r="M145" i="7"/>
  <c r="Q145" i="7" s="1"/>
  <c r="L145" i="7"/>
  <c r="E145" i="7"/>
  <c r="D145" i="7"/>
  <c r="P144" i="7"/>
  <c r="O144" i="7"/>
  <c r="N144" i="7"/>
  <c r="M144" i="7"/>
  <c r="L144" i="7"/>
  <c r="E144" i="7"/>
  <c r="D144" i="7"/>
  <c r="P143" i="7"/>
  <c r="Q143" i="7" s="1"/>
  <c r="O143" i="7"/>
  <c r="N143" i="7"/>
  <c r="M143" i="7"/>
  <c r="L143" i="7"/>
  <c r="E143" i="7"/>
  <c r="D143" i="7"/>
  <c r="P142" i="7"/>
  <c r="O142" i="7"/>
  <c r="N142" i="7"/>
  <c r="M142" i="7"/>
  <c r="L142" i="7"/>
  <c r="E142" i="7"/>
  <c r="D142" i="7"/>
  <c r="P141" i="7"/>
  <c r="O141" i="7"/>
  <c r="N141" i="7"/>
  <c r="M141" i="7"/>
  <c r="L141" i="7"/>
  <c r="E141" i="7"/>
  <c r="D141" i="7"/>
  <c r="P140" i="7"/>
  <c r="O140" i="7"/>
  <c r="N140" i="7"/>
  <c r="Q140" i="7" s="1"/>
  <c r="M140" i="7"/>
  <c r="L140" i="7"/>
  <c r="E140" i="7"/>
  <c r="D140" i="7"/>
  <c r="P139" i="7"/>
  <c r="O139" i="7"/>
  <c r="N139" i="7"/>
  <c r="M139" i="7"/>
  <c r="L139" i="7"/>
  <c r="E139" i="7"/>
  <c r="D139" i="7"/>
  <c r="P138" i="7"/>
  <c r="O138" i="7"/>
  <c r="N138" i="7"/>
  <c r="M138" i="7"/>
  <c r="L138" i="7"/>
  <c r="E138" i="7"/>
  <c r="D138" i="7"/>
  <c r="P137" i="7"/>
  <c r="O137" i="7"/>
  <c r="N137" i="7"/>
  <c r="M137" i="7"/>
  <c r="L137" i="7"/>
  <c r="Q137" i="7" s="1"/>
  <c r="E137" i="7"/>
  <c r="D137" i="7"/>
  <c r="P136" i="7"/>
  <c r="O136" i="7"/>
  <c r="N136" i="7"/>
  <c r="M136" i="7"/>
  <c r="Q136" i="7" s="1"/>
  <c r="L136" i="7"/>
  <c r="E136" i="7"/>
  <c r="D136" i="7"/>
  <c r="P135" i="7"/>
  <c r="O135" i="7"/>
  <c r="N135" i="7"/>
  <c r="M135" i="7"/>
  <c r="L135" i="7"/>
  <c r="E135" i="7"/>
  <c r="D135" i="7"/>
  <c r="P134" i="7"/>
  <c r="Q134" i="7" s="1"/>
  <c r="O134" i="7"/>
  <c r="N134" i="7"/>
  <c r="M134" i="7"/>
  <c r="L134" i="7"/>
  <c r="E134" i="7"/>
  <c r="D134" i="7"/>
  <c r="P133" i="7"/>
  <c r="O133" i="7"/>
  <c r="N133" i="7"/>
  <c r="M133" i="7"/>
  <c r="L133" i="7"/>
  <c r="E133" i="7"/>
  <c r="D133" i="7"/>
  <c r="P132" i="7"/>
  <c r="O132" i="7"/>
  <c r="N132" i="7"/>
  <c r="M132" i="7"/>
  <c r="L132" i="7"/>
  <c r="E132" i="7"/>
  <c r="D132" i="7"/>
  <c r="P131" i="7"/>
  <c r="O131" i="7"/>
  <c r="N131" i="7"/>
  <c r="Q131" i="7" s="1"/>
  <c r="M131" i="7"/>
  <c r="L131" i="7"/>
  <c r="E131" i="7"/>
  <c r="D131" i="7"/>
  <c r="P130" i="7"/>
  <c r="O130" i="7"/>
  <c r="N130" i="7"/>
  <c r="M130" i="7"/>
  <c r="L130" i="7"/>
  <c r="E130" i="7"/>
  <c r="D130" i="7"/>
  <c r="P129" i="7"/>
  <c r="O129" i="7"/>
  <c r="N129" i="7"/>
  <c r="M129" i="7"/>
  <c r="L129" i="7"/>
  <c r="E129" i="7"/>
  <c r="D129" i="7"/>
  <c r="P128" i="7"/>
  <c r="O128" i="7"/>
  <c r="N128" i="7"/>
  <c r="M128" i="7"/>
  <c r="L128" i="7"/>
  <c r="Q128" i="7" s="1"/>
  <c r="E128" i="7"/>
  <c r="D128" i="7"/>
  <c r="P127" i="7"/>
  <c r="O127" i="7"/>
  <c r="N127" i="7"/>
  <c r="M127" i="7"/>
  <c r="Q127" i="7" s="1"/>
  <c r="L127" i="7"/>
  <c r="E127" i="7"/>
  <c r="D127" i="7"/>
  <c r="P126" i="7"/>
  <c r="O126" i="7"/>
  <c r="N126" i="7"/>
  <c r="T35" i="7" s="1"/>
  <c r="M126" i="7"/>
  <c r="L126" i="7"/>
  <c r="E126" i="7"/>
  <c r="D126" i="7"/>
  <c r="P125" i="7"/>
  <c r="Q125" i="7" s="1"/>
  <c r="O125" i="7"/>
  <c r="N125" i="7"/>
  <c r="M125" i="7"/>
  <c r="T34" i="7" s="1"/>
  <c r="L125" i="7"/>
  <c r="T33" i="7" s="1"/>
  <c r="E125" i="7"/>
  <c r="D125" i="7"/>
  <c r="T24" i="7" s="1"/>
  <c r="T40" i="3"/>
  <c r="T37" i="3"/>
  <c r="T36" i="3"/>
  <c r="T35" i="3"/>
  <c r="T34" i="3"/>
  <c r="U34" i="3" s="1"/>
  <c r="T33" i="3"/>
  <c r="T29" i="3"/>
  <c r="T26" i="3"/>
  <c r="T25" i="3"/>
  <c r="U25" i="3" s="1"/>
  <c r="T24" i="3"/>
  <c r="T23" i="3"/>
  <c r="T22" i="3"/>
  <c r="U22" i="3" s="1"/>
  <c r="T18" i="3"/>
  <c r="T15" i="3"/>
  <c r="U15" i="3" s="1"/>
  <c r="U14" i="3"/>
  <c r="T14" i="3"/>
  <c r="T13" i="3"/>
  <c r="U13" i="3" s="1"/>
  <c r="T12" i="3"/>
  <c r="U12" i="3" s="1"/>
  <c r="U11" i="3"/>
  <c r="T11" i="3"/>
  <c r="T7" i="3"/>
  <c r="U24" i="3" s="1"/>
  <c r="T6" i="3"/>
  <c r="T8" i="3" s="1"/>
  <c r="T40" i="2"/>
  <c r="U41" i="2" s="1"/>
  <c r="T37" i="2"/>
  <c r="T36" i="2"/>
  <c r="T35" i="2"/>
  <c r="T34" i="2"/>
  <c r="T33" i="2"/>
  <c r="U30" i="2"/>
  <c r="T29" i="2"/>
  <c r="U26" i="2"/>
  <c r="T26" i="2"/>
  <c r="T25" i="2"/>
  <c r="U25" i="2" s="1"/>
  <c r="T24" i="2"/>
  <c r="U24" i="2" s="1"/>
  <c r="U23" i="2"/>
  <c r="T23" i="2"/>
  <c r="T22" i="2"/>
  <c r="U22" i="2" s="1"/>
  <c r="T18" i="2"/>
  <c r="U19" i="2" s="1"/>
  <c r="T15" i="2"/>
  <c r="U15" i="2" s="1"/>
  <c r="U14" i="2"/>
  <c r="T14" i="2"/>
  <c r="T13" i="2"/>
  <c r="U13" i="2" s="1"/>
  <c r="T12" i="2"/>
  <c r="U12" i="2" s="1"/>
  <c r="U11" i="2"/>
  <c r="U16" i="2" s="1"/>
  <c r="T11" i="2"/>
  <c r="T7" i="2"/>
  <c r="T6" i="2"/>
  <c r="T8" i="2" s="1"/>
  <c r="U35" i="2" s="1"/>
  <c r="T40" i="1"/>
  <c r="T37" i="1"/>
  <c r="T36" i="1"/>
  <c r="T35" i="1"/>
  <c r="U35" i="1" s="1"/>
  <c r="T34" i="1"/>
  <c r="U34" i="1" s="1"/>
  <c r="T33" i="1"/>
  <c r="T29" i="1"/>
  <c r="U30" i="1" s="1"/>
  <c r="T26" i="1"/>
  <c r="U26" i="1" s="1"/>
  <c r="T25" i="1"/>
  <c r="U25" i="1" s="1"/>
  <c r="T24" i="1"/>
  <c r="U24" i="1" s="1"/>
  <c r="T23" i="1"/>
  <c r="U23" i="1" s="1"/>
  <c r="T22" i="1"/>
  <c r="U22" i="1" s="1"/>
  <c r="T18" i="1"/>
  <c r="U19" i="1" s="1"/>
  <c r="T15" i="1"/>
  <c r="U15" i="1" s="1"/>
  <c r="T14" i="1"/>
  <c r="U14" i="1" s="1"/>
  <c r="T13" i="1"/>
  <c r="U13" i="1" s="1"/>
  <c r="T12" i="1"/>
  <c r="U12" i="1" s="1"/>
  <c r="T11" i="1"/>
  <c r="U11" i="1" s="1"/>
  <c r="T7" i="1"/>
  <c r="T6" i="1"/>
  <c r="T8" i="1" s="1"/>
  <c r="T40" i="6"/>
  <c r="T37" i="6"/>
  <c r="U37" i="6" s="1"/>
  <c r="T36" i="6"/>
  <c r="T35" i="6"/>
  <c r="T34" i="6"/>
  <c r="U34" i="6" s="1"/>
  <c r="T33" i="6"/>
  <c r="U30" i="6"/>
  <c r="T29" i="6"/>
  <c r="U26" i="6"/>
  <c r="T26" i="6"/>
  <c r="T25" i="6"/>
  <c r="U25" i="6" s="1"/>
  <c r="T24" i="6"/>
  <c r="U23" i="6"/>
  <c r="T23" i="6"/>
  <c r="T22" i="6"/>
  <c r="U22" i="6" s="1"/>
  <c r="T18" i="6"/>
  <c r="T15" i="6"/>
  <c r="U15" i="6" s="1"/>
  <c r="U14" i="6"/>
  <c r="T14" i="6"/>
  <c r="T13" i="6"/>
  <c r="U13" i="6" s="1"/>
  <c r="T12" i="6"/>
  <c r="U12" i="6" s="1"/>
  <c r="U11" i="6"/>
  <c r="T11" i="6"/>
  <c r="T7" i="6"/>
  <c r="U24" i="6" s="1"/>
  <c r="T6" i="6"/>
  <c r="T8" i="6" s="1"/>
  <c r="T40" i="5"/>
  <c r="T37" i="5"/>
  <c r="T36" i="5"/>
  <c r="T35" i="5"/>
  <c r="T34" i="5"/>
  <c r="T33" i="5"/>
  <c r="T40" i="4"/>
  <c r="U41" i="4" s="1"/>
  <c r="T18" i="4"/>
  <c r="U19" i="4" s="1"/>
  <c r="T29" i="4"/>
  <c r="U30" i="4" s="1"/>
  <c r="U34" i="4"/>
  <c r="U35" i="4"/>
  <c r="U36" i="4"/>
  <c r="U37" i="4"/>
  <c r="U33" i="4"/>
  <c r="U38" i="4"/>
  <c r="U27" i="4"/>
  <c r="T37" i="4"/>
  <c r="T36" i="4"/>
  <c r="U16" i="4"/>
  <c r="U17" i="4"/>
  <c r="V16" i="4" s="1"/>
  <c r="V27" i="4"/>
  <c r="T35" i="4"/>
  <c r="T34" i="4"/>
  <c r="T33" i="4"/>
  <c r="W27" i="4"/>
  <c r="U23" i="4"/>
  <c r="U24" i="4"/>
  <c r="U25" i="4"/>
  <c r="U26" i="4"/>
  <c r="U22" i="4"/>
  <c r="T26" i="4"/>
  <c r="T25" i="4"/>
  <c r="T24" i="4"/>
  <c r="T23" i="4"/>
  <c r="T22" i="4"/>
  <c r="U12" i="4"/>
  <c r="U13" i="4"/>
  <c r="U14" i="4"/>
  <c r="U15" i="4"/>
  <c r="U11" i="4"/>
  <c r="T15" i="4"/>
  <c r="T14" i="4"/>
  <c r="T13" i="4"/>
  <c r="T12" i="4"/>
  <c r="T11" i="4"/>
  <c r="T8" i="4"/>
  <c r="T7" i="4"/>
  <c r="T6" i="4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T14" i="5" s="1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Q50" i="1"/>
  <c r="Q56" i="1"/>
  <c r="Q62" i="1"/>
  <c r="Q68" i="1"/>
  <c r="Q74" i="1"/>
  <c r="Q80" i="1"/>
  <c r="Q86" i="1"/>
  <c r="Q92" i="1"/>
  <c r="Q98" i="1"/>
  <c r="Q104" i="1"/>
  <c r="Q110" i="1"/>
  <c r="Q116" i="1"/>
  <c r="Q122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L48" i="1"/>
  <c r="Q48" i="1" s="1"/>
  <c r="L49" i="1"/>
  <c r="Q49" i="1" s="1"/>
  <c r="L50" i="1"/>
  <c r="L51" i="1"/>
  <c r="Q51" i="1" s="1"/>
  <c r="L52" i="1"/>
  <c r="Q52" i="1" s="1"/>
  <c r="L53" i="1"/>
  <c r="Q53" i="1" s="1"/>
  <c r="L54" i="1"/>
  <c r="Q54" i="1" s="1"/>
  <c r="L55" i="1"/>
  <c r="Q55" i="1" s="1"/>
  <c r="L56" i="1"/>
  <c r="L57" i="1"/>
  <c r="Q57" i="1" s="1"/>
  <c r="L58" i="1"/>
  <c r="Q58" i="1" s="1"/>
  <c r="L59" i="1"/>
  <c r="Q59" i="1" s="1"/>
  <c r="L60" i="1"/>
  <c r="Q60" i="1" s="1"/>
  <c r="L61" i="1"/>
  <c r="Q61" i="1" s="1"/>
  <c r="L62" i="1"/>
  <c r="L63" i="1"/>
  <c r="Q63" i="1" s="1"/>
  <c r="L64" i="1"/>
  <c r="Q64" i="1" s="1"/>
  <c r="L65" i="1"/>
  <c r="Q65" i="1" s="1"/>
  <c r="L66" i="1"/>
  <c r="Q66" i="1" s="1"/>
  <c r="L67" i="1"/>
  <c r="Q67" i="1" s="1"/>
  <c r="L68" i="1"/>
  <c r="L69" i="1"/>
  <c r="Q69" i="1" s="1"/>
  <c r="L70" i="1"/>
  <c r="Q70" i="1" s="1"/>
  <c r="L71" i="1"/>
  <c r="Q71" i="1" s="1"/>
  <c r="L72" i="1"/>
  <c r="Q72" i="1" s="1"/>
  <c r="L73" i="1"/>
  <c r="Q73" i="1" s="1"/>
  <c r="L74" i="1"/>
  <c r="L75" i="1"/>
  <c r="Q75" i="1" s="1"/>
  <c r="L76" i="1"/>
  <c r="Q76" i="1" s="1"/>
  <c r="L77" i="1"/>
  <c r="Q77" i="1" s="1"/>
  <c r="L78" i="1"/>
  <c r="Q78" i="1" s="1"/>
  <c r="L79" i="1"/>
  <c r="Q79" i="1" s="1"/>
  <c r="L80" i="1"/>
  <c r="L81" i="1"/>
  <c r="Q81" i="1" s="1"/>
  <c r="L82" i="1"/>
  <c r="Q82" i="1" s="1"/>
  <c r="L83" i="1"/>
  <c r="Q83" i="1" s="1"/>
  <c r="L84" i="1"/>
  <c r="Q84" i="1" s="1"/>
  <c r="L85" i="1"/>
  <c r="Q85" i="1" s="1"/>
  <c r="L86" i="1"/>
  <c r="L87" i="1"/>
  <c r="Q87" i="1" s="1"/>
  <c r="L88" i="1"/>
  <c r="Q88" i="1" s="1"/>
  <c r="L89" i="1"/>
  <c r="Q89" i="1" s="1"/>
  <c r="L90" i="1"/>
  <c r="Q90" i="1" s="1"/>
  <c r="L91" i="1"/>
  <c r="Q91" i="1" s="1"/>
  <c r="L92" i="1"/>
  <c r="L93" i="1"/>
  <c r="Q93" i="1" s="1"/>
  <c r="L94" i="1"/>
  <c r="Q94" i="1" s="1"/>
  <c r="L95" i="1"/>
  <c r="Q95" i="1" s="1"/>
  <c r="L96" i="1"/>
  <c r="Q96" i="1" s="1"/>
  <c r="L97" i="1"/>
  <c r="Q97" i="1" s="1"/>
  <c r="L98" i="1"/>
  <c r="L99" i="1"/>
  <c r="Q99" i="1" s="1"/>
  <c r="L100" i="1"/>
  <c r="Q100" i="1" s="1"/>
  <c r="L101" i="1"/>
  <c r="Q101" i="1" s="1"/>
  <c r="L102" i="1"/>
  <c r="Q102" i="1" s="1"/>
  <c r="L103" i="1"/>
  <c r="Q103" i="1" s="1"/>
  <c r="L104" i="1"/>
  <c r="L105" i="1"/>
  <c r="Q105" i="1" s="1"/>
  <c r="L106" i="1"/>
  <c r="Q106" i="1" s="1"/>
  <c r="L107" i="1"/>
  <c r="Q107" i="1" s="1"/>
  <c r="L108" i="1"/>
  <c r="Q108" i="1" s="1"/>
  <c r="L109" i="1"/>
  <c r="Q109" i="1" s="1"/>
  <c r="L110" i="1"/>
  <c r="L111" i="1"/>
  <c r="Q111" i="1" s="1"/>
  <c r="L112" i="1"/>
  <c r="Q112" i="1" s="1"/>
  <c r="L113" i="1"/>
  <c r="Q113" i="1" s="1"/>
  <c r="L114" i="1"/>
  <c r="Q114" i="1" s="1"/>
  <c r="L115" i="1"/>
  <c r="Q115" i="1" s="1"/>
  <c r="L116" i="1"/>
  <c r="L117" i="1"/>
  <c r="Q117" i="1" s="1"/>
  <c r="L118" i="1"/>
  <c r="Q118" i="1" s="1"/>
  <c r="L119" i="1"/>
  <c r="Q119" i="1" s="1"/>
  <c r="L120" i="1"/>
  <c r="Q120" i="1" s="1"/>
  <c r="L121" i="1"/>
  <c r="Q121" i="1" s="1"/>
  <c r="L122" i="1"/>
  <c r="L123" i="1"/>
  <c r="Q123" i="1" s="1"/>
  <c r="L124" i="1"/>
  <c r="Q124" i="1" s="1"/>
  <c r="P47" i="1"/>
  <c r="O47" i="1"/>
  <c r="N47" i="1"/>
  <c r="M47" i="1"/>
  <c r="L47" i="1"/>
  <c r="P46" i="1"/>
  <c r="O46" i="1"/>
  <c r="N46" i="1"/>
  <c r="M46" i="1"/>
  <c r="Q46" i="1" s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Q40" i="1" s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Q34" i="1" s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Q28" i="1" s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Q22" i="1" s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Q16" i="1" s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Q10" i="1" s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Q4" i="1" s="1"/>
  <c r="L4" i="1"/>
  <c r="P3" i="1"/>
  <c r="O3" i="1"/>
  <c r="N3" i="1"/>
  <c r="M3" i="1"/>
  <c r="L3" i="1"/>
  <c r="P2" i="1"/>
  <c r="O2" i="1"/>
  <c r="N2" i="1"/>
  <c r="M2" i="1"/>
  <c r="L2" i="1"/>
  <c r="Q53" i="2"/>
  <c r="Q59" i="2"/>
  <c r="Q65" i="2"/>
  <c r="Q71" i="2"/>
  <c r="Q7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O48" i="2"/>
  <c r="O49" i="2"/>
  <c r="O50" i="2"/>
  <c r="O51" i="2"/>
  <c r="Q51" i="2" s="1"/>
  <c r="O52" i="2"/>
  <c r="O53" i="2"/>
  <c r="O54" i="2"/>
  <c r="O55" i="2"/>
  <c r="O56" i="2"/>
  <c r="O57" i="2"/>
  <c r="Q57" i="2" s="1"/>
  <c r="O58" i="2"/>
  <c r="O59" i="2"/>
  <c r="O60" i="2"/>
  <c r="O61" i="2"/>
  <c r="O62" i="2"/>
  <c r="O63" i="2"/>
  <c r="Q63" i="2" s="1"/>
  <c r="O64" i="2"/>
  <c r="O65" i="2"/>
  <c r="O66" i="2"/>
  <c r="O67" i="2"/>
  <c r="O68" i="2"/>
  <c r="O69" i="2"/>
  <c r="Q69" i="2" s="1"/>
  <c r="O70" i="2"/>
  <c r="O71" i="2"/>
  <c r="O72" i="2"/>
  <c r="O73" i="2"/>
  <c r="O74" i="2"/>
  <c r="O75" i="2"/>
  <c r="Q75" i="2" s="1"/>
  <c r="O76" i="2"/>
  <c r="O77" i="2"/>
  <c r="O78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M48" i="2"/>
  <c r="M49" i="2"/>
  <c r="Q49" i="2" s="1"/>
  <c r="M50" i="2"/>
  <c r="M51" i="2"/>
  <c r="M52" i="2"/>
  <c r="M53" i="2"/>
  <c r="M54" i="2"/>
  <c r="M55" i="2"/>
  <c r="Q55" i="2" s="1"/>
  <c r="M56" i="2"/>
  <c r="M57" i="2"/>
  <c r="M58" i="2"/>
  <c r="M59" i="2"/>
  <c r="M60" i="2"/>
  <c r="M61" i="2"/>
  <c r="Q61" i="2" s="1"/>
  <c r="M62" i="2"/>
  <c r="M63" i="2"/>
  <c r="M64" i="2"/>
  <c r="M65" i="2"/>
  <c r="M66" i="2"/>
  <c r="M67" i="2"/>
  <c r="Q67" i="2" s="1"/>
  <c r="M68" i="2"/>
  <c r="M69" i="2"/>
  <c r="M70" i="2"/>
  <c r="M71" i="2"/>
  <c r="M72" i="2"/>
  <c r="M73" i="2"/>
  <c r="Q73" i="2" s="1"/>
  <c r="M74" i="2"/>
  <c r="M75" i="2"/>
  <c r="M76" i="2"/>
  <c r="M77" i="2"/>
  <c r="M78" i="2"/>
  <c r="L48" i="2"/>
  <c r="Q48" i="2" s="1"/>
  <c r="L49" i="2"/>
  <c r="L50" i="2"/>
  <c r="Q50" i="2" s="1"/>
  <c r="L51" i="2"/>
  <c r="L52" i="2"/>
  <c r="Q52" i="2" s="1"/>
  <c r="L53" i="2"/>
  <c r="L54" i="2"/>
  <c r="Q54" i="2" s="1"/>
  <c r="L55" i="2"/>
  <c r="L56" i="2"/>
  <c r="Q56" i="2" s="1"/>
  <c r="L57" i="2"/>
  <c r="L58" i="2"/>
  <c r="Q58" i="2" s="1"/>
  <c r="L59" i="2"/>
  <c r="L60" i="2"/>
  <c r="Q60" i="2" s="1"/>
  <c r="L61" i="2"/>
  <c r="L62" i="2"/>
  <c r="Q62" i="2" s="1"/>
  <c r="L63" i="2"/>
  <c r="L64" i="2"/>
  <c r="Q64" i="2" s="1"/>
  <c r="L65" i="2"/>
  <c r="L66" i="2"/>
  <c r="Q66" i="2" s="1"/>
  <c r="L67" i="2"/>
  <c r="L68" i="2"/>
  <c r="Q68" i="2" s="1"/>
  <c r="L69" i="2"/>
  <c r="L70" i="2"/>
  <c r="Q70" i="2" s="1"/>
  <c r="L71" i="2"/>
  <c r="L72" i="2"/>
  <c r="Q72" i="2" s="1"/>
  <c r="L73" i="2"/>
  <c r="L74" i="2"/>
  <c r="Q74" i="2" s="1"/>
  <c r="L75" i="2"/>
  <c r="L76" i="2"/>
  <c r="Q76" i="2" s="1"/>
  <c r="L77" i="2"/>
  <c r="L78" i="2"/>
  <c r="Q78" i="2" s="1"/>
  <c r="P47" i="2"/>
  <c r="O47" i="2"/>
  <c r="N47" i="2"/>
  <c r="M47" i="2"/>
  <c r="L47" i="2"/>
  <c r="P46" i="2"/>
  <c r="O46" i="2"/>
  <c r="N46" i="2"/>
  <c r="M46" i="2"/>
  <c r="L46" i="2"/>
  <c r="P45" i="2"/>
  <c r="O45" i="2"/>
  <c r="N45" i="2"/>
  <c r="M45" i="2"/>
  <c r="L45" i="2"/>
  <c r="P44" i="2"/>
  <c r="O44" i="2"/>
  <c r="N44" i="2"/>
  <c r="M44" i="2"/>
  <c r="L44" i="2"/>
  <c r="P43" i="2"/>
  <c r="O43" i="2"/>
  <c r="N43" i="2"/>
  <c r="M43" i="2"/>
  <c r="Q43" i="2" s="1"/>
  <c r="L43" i="2"/>
  <c r="P42" i="2"/>
  <c r="O42" i="2"/>
  <c r="N42" i="2"/>
  <c r="M42" i="2"/>
  <c r="L42" i="2"/>
  <c r="P41" i="2"/>
  <c r="O41" i="2"/>
  <c r="N41" i="2"/>
  <c r="M41" i="2"/>
  <c r="Q41" i="2" s="1"/>
  <c r="L41" i="2"/>
  <c r="P40" i="2"/>
  <c r="O40" i="2"/>
  <c r="N40" i="2"/>
  <c r="M40" i="2"/>
  <c r="L40" i="2"/>
  <c r="P39" i="2"/>
  <c r="O39" i="2"/>
  <c r="N39" i="2"/>
  <c r="M39" i="2"/>
  <c r="L39" i="2"/>
  <c r="P38" i="2"/>
  <c r="O38" i="2"/>
  <c r="N38" i="2"/>
  <c r="M38" i="2"/>
  <c r="L38" i="2"/>
  <c r="P37" i="2"/>
  <c r="O37" i="2"/>
  <c r="N37" i="2"/>
  <c r="M37" i="2"/>
  <c r="Q37" i="2" s="1"/>
  <c r="L37" i="2"/>
  <c r="P36" i="2"/>
  <c r="O36" i="2"/>
  <c r="N36" i="2"/>
  <c r="M36" i="2"/>
  <c r="L36" i="2"/>
  <c r="P35" i="2"/>
  <c r="O35" i="2"/>
  <c r="N35" i="2"/>
  <c r="M35" i="2"/>
  <c r="Q35" i="2" s="1"/>
  <c r="L35" i="2"/>
  <c r="P34" i="2"/>
  <c r="O34" i="2"/>
  <c r="N34" i="2"/>
  <c r="M34" i="2"/>
  <c r="L34" i="2"/>
  <c r="P33" i="2"/>
  <c r="O33" i="2"/>
  <c r="N33" i="2"/>
  <c r="M33" i="2"/>
  <c r="L33" i="2"/>
  <c r="P32" i="2"/>
  <c r="O32" i="2"/>
  <c r="N32" i="2"/>
  <c r="M32" i="2"/>
  <c r="L32" i="2"/>
  <c r="P31" i="2"/>
  <c r="O31" i="2"/>
  <c r="N31" i="2"/>
  <c r="M31" i="2"/>
  <c r="Q31" i="2" s="1"/>
  <c r="L31" i="2"/>
  <c r="P30" i="2"/>
  <c r="O30" i="2"/>
  <c r="N30" i="2"/>
  <c r="M30" i="2"/>
  <c r="L30" i="2"/>
  <c r="P29" i="2"/>
  <c r="O29" i="2"/>
  <c r="N29" i="2"/>
  <c r="M29" i="2"/>
  <c r="Q29" i="2" s="1"/>
  <c r="L29" i="2"/>
  <c r="P28" i="2"/>
  <c r="O28" i="2"/>
  <c r="N28" i="2"/>
  <c r="M28" i="2"/>
  <c r="L28" i="2"/>
  <c r="P27" i="2"/>
  <c r="O27" i="2"/>
  <c r="N27" i="2"/>
  <c r="M27" i="2"/>
  <c r="L27" i="2"/>
  <c r="P26" i="2"/>
  <c r="O26" i="2"/>
  <c r="N26" i="2"/>
  <c r="M26" i="2"/>
  <c r="L26" i="2"/>
  <c r="P25" i="2"/>
  <c r="O25" i="2"/>
  <c r="N25" i="2"/>
  <c r="M25" i="2"/>
  <c r="Q25" i="2" s="1"/>
  <c r="L25" i="2"/>
  <c r="P24" i="2"/>
  <c r="O24" i="2"/>
  <c r="N24" i="2"/>
  <c r="M24" i="2"/>
  <c r="L24" i="2"/>
  <c r="P23" i="2"/>
  <c r="O23" i="2"/>
  <c r="N23" i="2"/>
  <c r="M23" i="2"/>
  <c r="Q23" i="2" s="1"/>
  <c r="L23" i="2"/>
  <c r="P22" i="2"/>
  <c r="O22" i="2"/>
  <c r="N22" i="2"/>
  <c r="M22" i="2"/>
  <c r="L22" i="2"/>
  <c r="P21" i="2"/>
  <c r="O21" i="2"/>
  <c r="N21" i="2"/>
  <c r="M21" i="2"/>
  <c r="L21" i="2"/>
  <c r="P20" i="2"/>
  <c r="O20" i="2"/>
  <c r="N20" i="2"/>
  <c r="M20" i="2"/>
  <c r="L20" i="2"/>
  <c r="P19" i="2"/>
  <c r="O19" i="2"/>
  <c r="N19" i="2"/>
  <c r="M19" i="2"/>
  <c r="Q19" i="2" s="1"/>
  <c r="L19" i="2"/>
  <c r="P18" i="2"/>
  <c r="O18" i="2"/>
  <c r="N18" i="2"/>
  <c r="M18" i="2"/>
  <c r="L18" i="2"/>
  <c r="P17" i="2"/>
  <c r="O17" i="2"/>
  <c r="N17" i="2"/>
  <c r="M17" i="2"/>
  <c r="Q17" i="2" s="1"/>
  <c r="L17" i="2"/>
  <c r="P16" i="2"/>
  <c r="O16" i="2"/>
  <c r="N16" i="2"/>
  <c r="M16" i="2"/>
  <c r="L16" i="2"/>
  <c r="P15" i="2"/>
  <c r="O15" i="2"/>
  <c r="N15" i="2"/>
  <c r="M15" i="2"/>
  <c r="L15" i="2"/>
  <c r="P14" i="2"/>
  <c r="O14" i="2"/>
  <c r="N14" i="2"/>
  <c r="M14" i="2"/>
  <c r="L14" i="2"/>
  <c r="P13" i="2"/>
  <c r="O13" i="2"/>
  <c r="N13" i="2"/>
  <c r="M13" i="2"/>
  <c r="Q13" i="2" s="1"/>
  <c r="L13" i="2"/>
  <c r="P12" i="2"/>
  <c r="O12" i="2"/>
  <c r="N12" i="2"/>
  <c r="M12" i="2"/>
  <c r="L12" i="2"/>
  <c r="P11" i="2"/>
  <c r="O11" i="2"/>
  <c r="N11" i="2"/>
  <c r="M11" i="2"/>
  <c r="Q11" i="2" s="1"/>
  <c r="L11" i="2"/>
  <c r="P10" i="2"/>
  <c r="O10" i="2"/>
  <c r="N10" i="2"/>
  <c r="M10" i="2"/>
  <c r="L10" i="2"/>
  <c r="P9" i="2"/>
  <c r="O9" i="2"/>
  <c r="N9" i="2"/>
  <c r="M9" i="2"/>
  <c r="L9" i="2"/>
  <c r="P8" i="2"/>
  <c r="O8" i="2"/>
  <c r="N8" i="2"/>
  <c r="M8" i="2"/>
  <c r="L8" i="2"/>
  <c r="P7" i="2"/>
  <c r="O7" i="2"/>
  <c r="N7" i="2"/>
  <c r="M7" i="2"/>
  <c r="Q7" i="2" s="1"/>
  <c r="L7" i="2"/>
  <c r="P6" i="2"/>
  <c r="O6" i="2"/>
  <c r="N6" i="2"/>
  <c r="M6" i="2"/>
  <c r="L6" i="2"/>
  <c r="P5" i="2"/>
  <c r="O5" i="2"/>
  <c r="N5" i="2"/>
  <c r="M5" i="2"/>
  <c r="Q5" i="2" s="1"/>
  <c r="L5" i="2"/>
  <c r="P4" i="2"/>
  <c r="O4" i="2"/>
  <c r="N4" i="2"/>
  <c r="M4" i="2"/>
  <c r="L4" i="2"/>
  <c r="P3" i="2"/>
  <c r="O3" i="2"/>
  <c r="N3" i="2"/>
  <c r="M3" i="2"/>
  <c r="L3" i="2"/>
  <c r="P2" i="2"/>
  <c r="O2" i="2"/>
  <c r="N2" i="2"/>
  <c r="M2" i="2"/>
  <c r="L2" i="2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M3" i="3"/>
  <c r="M4" i="3"/>
  <c r="M5" i="3"/>
  <c r="M6" i="3"/>
  <c r="M7" i="3"/>
  <c r="Q7" i="3" s="1"/>
  <c r="M8" i="3"/>
  <c r="M9" i="3"/>
  <c r="M10" i="3"/>
  <c r="M11" i="3"/>
  <c r="M12" i="3"/>
  <c r="M13" i="3"/>
  <c r="Q13" i="3" s="1"/>
  <c r="M14" i="3"/>
  <c r="M15" i="3"/>
  <c r="M16" i="3"/>
  <c r="M17" i="3"/>
  <c r="M18" i="3"/>
  <c r="M19" i="3"/>
  <c r="Q19" i="3" s="1"/>
  <c r="M20" i="3"/>
  <c r="M21" i="3"/>
  <c r="M22" i="3"/>
  <c r="M23" i="3"/>
  <c r="M24" i="3"/>
  <c r="M25" i="3"/>
  <c r="Q25" i="3" s="1"/>
  <c r="M26" i="3"/>
  <c r="M27" i="3"/>
  <c r="M28" i="3"/>
  <c r="M29" i="3"/>
  <c r="M30" i="3"/>
  <c r="M31" i="3"/>
  <c r="Q31" i="3" s="1"/>
  <c r="M32" i="3"/>
  <c r="M33" i="3"/>
  <c r="M34" i="3"/>
  <c r="M35" i="3"/>
  <c r="M36" i="3"/>
  <c r="M37" i="3"/>
  <c r="Q37" i="3" s="1"/>
  <c r="M38" i="3"/>
  <c r="M39" i="3"/>
  <c r="M40" i="3"/>
  <c r="M41" i="3"/>
  <c r="M42" i="3"/>
  <c r="M43" i="3"/>
  <c r="Q43" i="3" s="1"/>
  <c r="M44" i="3"/>
  <c r="M45" i="3"/>
  <c r="M46" i="3"/>
  <c r="M47" i="3"/>
  <c r="M2" i="3"/>
  <c r="N2" i="3"/>
  <c r="O2" i="3"/>
  <c r="P2" i="3"/>
  <c r="L3" i="3"/>
  <c r="Q3" i="3" s="1"/>
  <c r="L4" i="3"/>
  <c r="Q4" i="3" s="1"/>
  <c r="L5" i="3"/>
  <c r="Q5" i="3" s="1"/>
  <c r="L6" i="3"/>
  <c r="Q6" i="3" s="1"/>
  <c r="L7" i="3"/>
  <c r="L8" i="3"/>
  <c r="Q8" i="3" s="1"/>
  <c r="L9" i="3"/>
  <c r="Q9" i="3" s="1"/>
  <c r="L10" i="3"/>
  <c r="Q10" i="3" s="1"/>
  <c r="L11" i="3"/>
  <c r="Q11" i="3" s="1"/>
  <c r="L12" i="3"/>
  <c r="Q12" i="3" s="1"/>
  <c r="L13" i="3"/>
  <c r="L14" i="3"/>
  <c r="Q14" i="3" s="1"/>
  <c r="L15" i="3"/>
  <c r="Q15" i="3" s="1"/>
  <c r="L16" i="3"/>
  <c r="Q16" i="3" s="1"/>
  <c r="L17" i="3"/>
  <c r="Q17" i="3" s="1"/>
  <c r="L18" i="3"/>
  <c r="Q18" i="3" s="1"/>
  <c r="L19" i="3"/>
  <c r="L20" i="3"/>
  <c r="Q20" i="3" s="1"/>
  <c r="L21" i="3"/>
  <c r="Q21" i="3" s="1"/>
  <c r="L22" i="3"/>
  <c r="Q22" i="3" s="1"/>
  <c r="L23" i="3"/>
  <c r="Q23" i="3" s="1"/>
  <c r="L24" i="3"/>
  <c r="Q24" i="3" s="1"/>
  <c r="L25" i="3"/>
  <c r="L26" i="3"/>
  <c r="Q26" i="3" s="1"/>
  <c r="L27" i="3"/>
  <c r="Q27" i="3" s="1"/>
  <c r="L28" i="3"/>
  <c r="Q28" i="3" s="1"/>
  <c r="L29" i="3"/>
  <c r="Q29" i="3" s="1"/>
  <c r="L30" i="3"/>
  <c r="Q30" i="3" s="1"/>
  <c r="L31" i="3"/>
  <c r="L32" i="3"/>
  <c r="Q32" i="3" s="1"/>
  <c r="L33" i="3"/>
  <c r="Q33" i="3" s="1"/>
  <c r="L34" i="3"/>
  <c r="Q34" i="3" s="1"/>
  <c r="L35" i="3"/>
  <c r="Q35" i="3" s="1"/>
  <c r="L36" i="3"/>
  <c r="Q36" i="3" s="1"/>
  <c r="L37" i="3"/>
  <c r="L38" i="3"/>
  <c r="Q38" i="3" s="1"/>
  <c r="L39" i="3"/>
  <c r="Q39" i="3" s="1"/>
  <c r="L40" i="3"/>
  <c r="Q40" i="3" s="1"/>
  <c r="L41" i="3"/>
  <c r="Q41" i="3" s="1"/>
  <c r="L42" i="3"/>
  <c r="Q42" i="3" s="1"/>
  <c r="L43" i="3"/>
  <c r="L44" i="3"/>
  <c r="Q44" i="3" s="1"/>
  <c r="L45" i="3"/>
  <c r="Q45" i="3" s="1"/>
  <c r="L46" i="3"/>
  <c r="Q46" i="3" s="1"/>
  <c r="L47" i="3"/>
  <c r="Q47" i="3" s="1"/>
  <c r="L2" i="3"/>
  <c r="Q2" i="3" s="1"/>
  <c r="Q153" i="7" l="1"/>
  <c r="T22" i="7"/>
  <c r="Q129" i="7"/>
  <c r="Q138" i="7"/>
  <c r="Q147" i="7"/>
  <c r="Q156" i="7"/>
  <c r="Q165" i="7"/>
  <c r="Q174" i="7"/>
  <c r="Q189" i="7"/>
  <c r="Q198" i="7"/>
  <c r="Q207" i="7"/>
  <c r="T11" i="7"/>
  <c r="T15" i="7"/>
  <c r="T25" i="7"/>
  <c r="Q126" i="7"/>
  <c r="T18" i="7" s="1"/>
  <c r="Q135" i="7"/>
  <c r="Q171" i="7"/>
  <c r="T12" i="7"/>
  <c r="Q133" i="7"/>
  <c r="Q142" i="7"/>
  <c r="Q151" i="7"/>
  <c r="Q160" i="7"/>
  <c r="Q169" i="7"/>
  <c r="Q178" i="7"/>
  <c r="Q187" i="7"/>
  <c r="Q196" i="7"/>
  <c r="Q205" i="7"/>
  <c r="Q210" i="7"/>
  <c r="Q214" i="7"/>
  <c r="Q219" i="7"/>
  <c r="Q223" i="7"/>
  <c r="Q228" i="7"/>
  <c r="Q232" i="7"/>
  <c r="Q237" i="7"/>
  <c r="Q241" i="7"/>
  <c r="Q246" i="7"/>
  <c r="T13" i="7"/>
  <c r="T23" i="7"/>
  <c r="U23" i="7" s="1"/>
  <c r="T37" i="7"/>
  <c r="Q144" i="7"/>
  <c r="Q180" i="7"/>
  <c r="Q186" i="7"/>
  <c r="Q195" i="7"/>
  <c r="T36" i="7"/>
  <c r="Q132" i="7"/>
  <c r="Q141" i="7"/>
  <c r="Q150" i="7"/>
  <c r="Q159" i="7"/>
  <c r="Q168" i="7"/>
  <c r="Q177" i="7"/>
  <c r="Q183" i="7"/>
  <c r="Q192" i="7"/>
  <c r="Q201" i="7"/>
  <c r="T6" i="7"/>
  <c r="T14" i="7"/>
  <c r="U14" i="7" s="1"/>
  <c r="T26" i="7"/>
  <c r="Q162" i="7"/>
  <c r="Q204" i="7"/>
  <c r="Q130" i="7"/>
  <c r="Q139" i="7"/>
  <c r="Q148" i="7"/>
  <c r="Q157" i="7"/>
  <c r="Q166" i="7"/>
  <c r="Q175" i="7"/>
  <c r="Q184" i="7"/>
  <c r="Q193" i="7"/>
  <c r="Q202" i="7"/>
  <c r="Q211" i="7"/>
  <c r="Q216" i="7"/>
  <c r="Q220" i="7"/>
  <c r="Q225" i="7"/>
  <c r="Q229" i="7"/>
  <c r="T29" i="7" s="1"/>
  <c r="Q234" i="7"/>
  <c r="Q238" i="7"/>
  <c r="Q243" i="7"/>
  <c r="Q247" i="7"/>
  <c r="T7" i="7"/>
  <c r="AA6" i="7" s="1"/>
  <c r="U16" i="9"/>
  <c r="U17" i="9"/>
  <c r="U38" i="9"/>
  <c r="U28" i="9"/>
  <c r="U27" i="9"/>
  <c r="U35" i="9"/>
  <c r="U36" i="9"/>
  <c r="U33" i="9"/>
  <c r="U37" i="9"/>
  <c r="U41" i="9"/>
  <c r="U19" i="9"/>
  <c r="U16" i="8"/>
  <c r="U28" i="8"/>
  <c r="U27" i="8"/>
  <c r="U41" i="8"/>
  <c r="U37" i="8"/>
  <c r="U34" i="8"/>
  <c r="U39" i="8" s="1"/>
  <c r="U35" i="8"/>
  <c r="U17" i="8"/>
  <c r="U38" i="8"/>
  <c r="T7" i="5"/>
  <c r="T24" i="5"/>
  <c r="U24" i="5" s="1"/>
  <c r="T18" i="5"/>
  <c r="T26" i="5"/>
  <c r="T25" i="5"/>
  <c r="T12" i="5"/>
  <c r="T22" i="5"/>
  <c r="U22" i="5" s="1"/>
  <c r="T15" i="5"/>
  <c r="T13" i="5"/>
  <c r="T23" i="5"/>
  <c r="U23" i="5" s="1"/>
  <c r="T29" i="5"/>
  <c r="U30" i="5" s="1"/>
  <c r="T11" i="5"/>
  <c r="T6" i="5"/>
  <c r="T8" i="5" s="1"/>
  <c r="U35" i="5" s="1"/>
  <c r="U16" i="3"/>
  <c r="U36" i="3"/>
  <c r="U33" i="3"/>
  <c r="U39" i="3" s="1"/>
  <c r="U35" i="3"/>
  <c r="U37" i="3"/>
  <c r="U17" i="3"/>
  <c r="U41" i="3"/>
  <c r="U38" i="3"/>
  <c r="U23" i="3"/>
  <c r="U27" i="3" s="1"/>
  <c r="U26" i="3"/>
  <c r="U30" i="3"/>
  <c r="U19" i="3"/>
  <c r="U33" i="2"/>
  <c r="U34" i="2"/>
  <c r="U28" i="2"/>
  <c r="U27" i="2"/>
  <c r="U36" i="2"/>
  <c r="U37" i="2"/>
  <c r="U17" i="2"/>
  <c r="U38" i="2"/>
  <c r="U38" i="1"/>
  <c r="U16" i="1"/>
  <c r="U17" i="1"/>
  <c r="U28" i="1"/>
  <c r="U27" i="1"/>
  <c r="U33" i="1"/>
  <c r="U39" i="1" s="1"/>
  <c r="U36" i="1"/>
  <c r="U37" i="1"/>
  <c r="U41" i="1"/>
  <c r="U16" i="6"/>
  <c r="U28" i="6"/>
  <c r="U27" i="6"/>
  <c r="U36" i="6"/>
  <c r="U33" i="6"/>
  <c r="U39" i="6" s="1"/>
  <c r="U35" i="6"/>
  <c r="U41" i="6"/>
  <c r="U38" i="6"/>
  <c r="U17" i="6"/>
  <c r="U19" i="6"/>
  <c r="W16" i="4"/>
  <c r="U39" i="4"/>
  <c r="U28" i="4"/>
  <c r="Q9" i="1"/>
  <c r="Q21" i="1"/>
  <c r="Q39" i="1"/>
  <c r="Q7" i="1"/>
  <c r="Q13" i="1"/>
  <c r="Q19" i="1"/>
  <c r="Q25" i="1"/>
  <c r="Q31" i="1"/>
  <c r="Q37" i="1"/>
  <c r="Q43" i="1"/>
  <c r="Q15" i="1"/>
  <c r="Q27" i="1"/>
  <c r="Q45" i="1"/>
  <c r="Q2" i="1"/>
  <c r="Q8" i="1"/>
  <c r="Q32" i="1"/>
  <c r="Q6" i="1"/>
  <c r="Q12" i="1"/>
  <c r="Q18" i="1"/>
  <c r="Q24" i="1"/>
  <c r="Q30" i="1"/>
  <c r="Q36" i="1"/>
  <c r="Q42" i="1"/>
  <c r="Q3" i="1"/>
  <c r="Q33" i="1"/>
  <c r="Q14" i="1"/>
  <c r="Q20" i="1"/>
  <c r="Q26" i="1"/>
  <c r="Q38" i="1"/>
  <c r="Q44" i="1"/>
  <c r="Q5" i="1"/>
  <c r="Q11" i="1"/>
  <c r="Q17" i="1"/>
  <c r="Q23" i="1"/>
  <c r="Q29" i="1"/>
  <c r="Q35" i="1"/>
  <c r="Q41" i="1"/>
  <c r="Q47" i="1"/>
  <c r="Q2" i="2"/>
  <c r="Q8" i="2"/>
  <c r="Q14" i="2"/>
  <c r="Q20" i="2"/>
  <c r="Q26" i="2"/>
  <c r="Q32" i="2"/>
  <c r="Q38" i="2"/>
  <c r="Q44" i="2"/>
  <c r="Q6" i="2"/>
  <c r="Q12" i="2"/>
  <c r="Q18" i="2"/>
  <c r="Q24" i="2"/>
  <c r="Q30" i="2"/>
  <c r="Q36" i="2"/>
  <c r="Q42" i="2"/>
  <c r="Q47" i="2"/>
  <c r="Q4" i="2"/>
  <c r="Q10" i="2"/>
  <c r="Q16" i="2"/>
  <c r="Q22" i="2"/>
  <c r="Q28" i="2"/>
  <c r="Q34" i="2"/>
  <c r="Q40" i="2"/>
  <c r="Q46" i="2"/>
  <c r="Q3" i="2"/>
  <c r="Q9" i="2"/>
  <c r="Q15" i="2"/>
  <c r="Q21" i="2"/>
  <c r="Q27" i="2"/>
  <c r="Q33" i="2"/>
  <c r="Q39" i="2"/>
  <c r="Q45" i="2"/>
  <c r="AA7" i="7" l="1"/>
  <c r="U30" i="7"/>
  <c r="U19" i="7"/>
  <c r="Z7" i="7"/>
  <c r="U25" i="7"/>
  <c r="U22" i="7"/>
  <c r="U13" i="7"/>
  <c r="U15" i="7"/>
  <c r="U12" i="7"/>
  <c r="U11" i="7"/>
  <c r="T40" i="7"/>
  <c r="T8" i="7"/>
  <c r="Z6" i="7"/>
  <c r="U24" i="7"/>
  <c r="U26" i="7"/>
  <c r="V16" i="9"/>
  <c r="W16" i="9"/>
  <c r="U39" i="9"/>
  <c r="W27" i="9"/>
  <c r="V27" i="9"/>
  <c r="V16" i="8"/>
  <c r="W16" i="8"/>
  <c r="W27" i="8"/>
  <c r="V27" i="8"/>
  <c r="U33" i="5"/>
  <c r="U13" i="5"/>
  <c r="U19" i="5"/>
  <c r="U15" i="5"/>
  <c r="U41" i="5"/>
  <c r="U37" i="5"/>
  <c r="U12" i="5"/>
  <c r="U36" i="5"/>
  <c r="U25" i="5"/>
  <c r="U27" i="5" s="1"/>
  <c r="U34" i="5"/>
  <c r="U11" i="5"/>
  <c r="U26" i="5"/>
  <c r="U14" i="5"/>
  <c r="U28" i="3"/>
  <c r="V16" i="3"/>
  <c r="W16" i="3"/>
  <c r="W27" i="2"/>
  <c r="V27" i="2"/>
  <c r="V16" i="2"/>
  <c r="W16" i="2"/>
  <c r="U39" i="2"/>
  <c r="V16" i="1"/>
  <c r="W16" i="1"/>
  <c r="W27" i="1"/>
  <c r="V27" i="1"/>
  <c r="W27" i="6"/>
  <c r="V27" i="6"/>
  <c r="V16" i="6"/>
  <c r="W16" i="6"/>
  <c r="U35" i="7" l="1"/>
  <c r="U34" i="7"/>
  <c r="U33" i="7"/>
  <c r="U37" i="7"/>
  <c r="U27" i="7"/>
  <c r="U28" i="7"/>
  <c r="U36" i="7"/>
  <c r="U38" i="7"/>
  <c r="U17" i="7"/>
  <c r="U16" i="7"/>
  <c r="U41" i="7"/>
  <c r="U16" i="5"/>
  <c r="U38" i="5"/>
  <c r="U17" i="5"/>
  <c r="U28" i="5"/>
  <c r="V27" i="5" s="1"/>
  <c r="U39" i="5"/>
  <c r="V27" i="3"/>
  <c r="W27" i="3"/>
  <c r="V27" i="7" l="1"/>
  <c r="W27" i="7"/>
  <c r="V16" i="7"/>
  <c r="W16" i="7"/>
  <c r="U39" i="7"/>
  <c r="V16" i="5"/>
  <c r="W16" i="5"/>
  <c r="W27" i="5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2" i="1"/>
</calcChain>
</file>

<file path=xl/sharedStrings.xml><?xml version="1.0" encoding="utf-8"?>
<sst xmlns="http://schemas.openxmlformats.org/spreadsheetml/2006/main" count="1833" uniqueCount="293">
  <si>
    <t>Image</t>
  </si>
  <si>
    <t>ID</t>
  </si>
  <si>
    <t>Gender</t>
  </si>
  <si>
    <t>1001688_21015_1_0.png</t>
  </si>
  <si>
    <t>1013679_21015_0_0.png</t>
  </si>
  <si>
    <t>1015022_21015_0_0.png</t>
  </si>
  <si>
    <t>1015022_21016_0_0.png</t>
  </si>
  <si>
    <t>1017910_21015_0_0.png</t>
  </si>
  <si>
    <t>1017910_21016_0_0.png</t>
  </si>
  <si>
    <t>1028062_21015_0_0.png</t>
  </si>
  <si>
    <t>1028062_21016_0_0.png</t>
  </si>
  <si>
    <t>1049623_21015_1_0.png</t>
  </si>
  <si>
    <t>1049623_21016_1_0.png</t>
  </si>
  <si>
    <t>1060237_21015_0_0.png</t>
  </si>
  <si>
    <t>1064453_21015_0_0.png</t>
  </si>
  <si>
    <t>1090013_21015_0_0.png</t>
  </si>
  <si>
    <t>1091977_21015_0_0.png</t>
  </si>
  <si>
    <t>1111927_21015_0_0.png</t>
  </si>
  <si>
    <t>1113822_21015_0_0.png</t>
  </si>
  <si>
    <t>1141485_21015_0_0.png</t>
  </si>
  <si>
    <t>1176130_21015_0_0.png</t>
  </si>
  <si>
    <t>1176130_21016_0_0.png</t>
  </si>
  <si>
    <t>1187980_21015_0_0.png</t>
  </si>
  <si>
    <t>1187980_21016_0_0.png</t>
  </si>
  <si>
    <t>1192959_21015_0_0.png</t>
  </si>
  <si>
    <t>1195210_21015_0_0.png</t>
  </si>
  <si>
    <t>1204898_21015_0_0.png</t>
  </si>
  <si>
    <t>1204898_21016_0_0.png</t>
  </si>
  <si>
    <t>1210617_21015_0_0.png</t>
  </si>
  <si>
    <t>1227401_21015_0_0.png</t>
  </si>
  <si>
    <t>1227401_21016_0_0.png</t>
  </si>
  <si>
    <t>1227401_21016_1_0.png</t>
  </si>
  <si>
    <t>1242111_21015_0_0.png</t>
  </si>
  <si>
    <t>1242111_21016_0_0.png</t>
  </si>
  <si>
    <t>1246296_21015_0_0.png</t>
  </si>
  <si>
    <t>1246296_21016_0_0.png</t>
  </si>
  <si>
    <t>1250787_21015_0_0.png</t>
  </si>
  <si>
    <t>1264873_21015_0_0.png</t>
  </si>
  <si>
    <t>1268753_21015_0_0.png</t>
  </si>
  <si>
    <t>1316831_21015_0_0.png</t>
  </si>
  <si>
    <t>1341179_21015_0_0.png</t>
  </si>
  <si>
    <t>1348342_21015_0_0.png</t>
  </si>
  <si>
    <t>1348342_21016_0_0.png</t>
  </si>
  <si>
    <t>1361105_21015_1_0.png</t>
  </si>
  <si>
    <t>1363123_21015_1_0.png</t>
  </si>
  <si>
    <t>1363123_21016_1_0.png</t>
  </si>
  <si>
    <t>1378646_21015_0_0.png</t>
  </si>
  <si>
    <t>1382644_21015_0_0.png</t>
  </si>
  <si>
    <t>1382644_21016_0_0.png</t>
  </si>
  <si>
    <t>1389445_21015_0_0.png</t>
  </si>
  <si>
    <t>1407647_21015_1_0.png</t>
  </si>
  <si>
    <t>1420769_21015_0_0.png</t>
  </si>
  <si>
    <t>1429312_21015_0_0.png</t>
  </si>
  <si>
    <t>1429312_21016_0_0.png</t>
  </si>
  <si>
    <t>1434569_21015_0_0.png</t>
  </si>
  <si>
    <t>1442880_21015_1_0.png</t>
  </si>
  <si>
    <t>1442880_21016_1_0.png</t>
  </si>
  <si>
    <t>1468855_21015_0_0.png</t>
  </si>
  <si>
    <t>1471872_21015_0_0.png</t>
  </si>
  <si>
    <t>1471872_21016_0_0.png</t>
  </si>
  <si>
    <t>1478082_21015_0_0.png</t>
  </si>
  <si>
    <t>1478082_21016_0_0.png</t>
  </si>
  <si>
    <t>1478301_21015_0_0.png</t>
  </si>
  <si>
    <t>1478301_21016_0_0.png</t>
  </si>
  <si>
    <t>1481529_21015_0_0.png</t>
  </si>
  <si>
    <t>1481564_21015_0_0.png</t>
  </si>
  <si>
    <t>1481564_21016_0_0.png</t>
  </si>
  <si>
    <t>1488884_21015_0_0.png</t>
  </si>
  <si>
    <t>1488884_21016_0_0.png</t>
  </si>
  <si>
    <t>1494324_21015_0_0.png</t>
  </si>
  <si>
    <t>1494324_21016_0_0.png</t>
  </si>
  <si>
    <t>1519213_21015_0_0.png</t>
  </si>
  <si>
    <t>1519213_21016_0_0.png</t>
  </si>
  <si>
    <t>1521605_21015_0_0.png</t>
  </si>
  <si>
    <t>1521605_21016_0_0.png</t>
  </si>
  <si>
    <t>1523843_21015_0_0.png</t>
  </si>
  <si>
    <t>1523843_21016_0_0.png</t>
  </si>
  <si>
    <t>1535159_21015_0_0.png</t>
  </si>
  <si>
    <t>1589006_21015_0_0.png</t>
  </si>
  <si>
    <t>1626662_21015_0_0.png</t>
  </si>
  <si>
    <t>1659474_21015_0_0.png</t>
  </si>
  <si>
    <t>1659474_21016_0_0.png</t>
  </si>
  <si>
    <t>1664072_21015_1_0.png</t>
  </si>
  <si>
    <t>1668019_21015_0_0.png</t>
  </si>
  <si>
    <t>1688324_21015_0_0.png</t>
  </si>
  <si>
    <t>1712783_21015_1_0.png</t>
  </si>
  <si>
    <t>1751051_21015_0_0.png</t>
  </si>
  <si>
    <t>1764046_21015_0_0.png</t>
  </si>
  <si>
    <t>1785202_21015_0_0.png</t>
  </si>
  <si>
    <t>1785202_21016_0_0.png</t>
  </si>
  <si>
    <t>1789466_21015_1_0.png</t>
  </si>
  <si>
    <t>1791504_21015_0_0.png</t>
  </si>
  <si>
    <t>1798300_21015_0_0.png</t>
  </si>
  <si>
    <t>1798300_21016_0_0.png</t>
  </si>
  <si>
    <t>1800584_21015_0_0.png</t>
  </si>
  <si>
    <t>1801287_21015_0_0.png</t>
  </si>
  <si>
    <t>1827096_21015_1_0.png</t>
  </si>
  <si>
    <t>1827096_21016_1_0.png</t>
  </si>
  <si>
    <t>1834628_21015_0_0.png</t>
  </si>
  <si>
    <t>1834628_21016_0_0.png</t>
  </si>
  <si>
    <t>1871777_21015_0_0.png</t>
  </si>
  <si>
    <t>1874366_21015_0_0.png</t>
  </si>
  <si>
    <t>1900033_21015_0_0.png</t>
  </si>
  <si>
    <t>1908093_21015_0_0.png</t>
  </si>
  <si>
    <t>1933034_21015_0_0.png</t>
  </si>
  <si>
    <t>2026387_21015_0_0.png</t>
  </si>
  <si>
    <t>2026387_21016_0_0.png</t>
  </si>
  <si>
    <t>2186242_21015_0_0.png</t>
  </si>
  <si>
    <t>2186242_21016_0_0.png</t>
  </si>
  <si>
    <t>2269982_21015_0_0.png</t>
  </si>
  <si>
    <t>2269982_21016_0_0.png</t>
  </si>
  <si>
    <t>2275646_21015_0_0.png</t>
  </si>
  <si>
    <t>2347738_21015_0_0.png</t>
  </si>
  <si>
    <t>2359970_21015_0_0.png</t>
  </si>
  <si>
    <t>2703301_21015_0_0.png</t>
  </si>
  <si>
    <t>2703301_21016_0_0.png</t>
  </si>
  <si>
    <t>2741983_21015_0_0.png</t>
  </si>
  <si>
    <t>2741983_21016_0_0.png</t>
  </si>
  <si>
    <t>2897818_21015_0_0.png</t>
  </si>
  <si>
    <t>2897818_21016_0_0.png</t>
  </si>
  <si>
    <t>3486864_21015_0_0.png</t>
  </si>
  <si>
    <t>3486864_21016_0_0.png</t>
  </si>
  <si>
    <t>3965836_21015_0_0.png</t>
  </si>
  <si>
    <t>3965836_21016_0_0.png</t>
  </si>
  <si>
    <t>4680996_21015_0_0.png</t>
  </si>
  <si>
    <t>4680996_21016_0_0.png</t>
  </si>
  <si>
    <t>Ground Truth</t>
  </si>
  <si>
    <t>Class</t>
  </si>
  <si>
    <t>Experiment 1</t>
  </si>
  <si>
    <t>Experiment 2</t>
  </si>
  <si>
    <t>Experiment 3</t>
  </si>
  <si>
    <t>Experiment Pred 1</t>
  </si>
  <si>
    <t>Experiment Pred 2</t>
  </si>
  <si>
    <t>Experiment Pred 3</t>
  </si>
  <si>
    <t>Experiment Pred 4</t>
  </si>
  <si>
    <t>Experiment Pred 5</t>
  </si>
  <si>
    <t>Correct 1</t>
  </si>
  <si>
    <t>Correct 2</t>
  </si>
  <si>
    <t>Correct 3</t>
  </si>
  <si>
    <t>Correct 4</t>
  </si>
  <si>
    <t>Correct 5</t>
  </si>
  <si>
    <t>Majority Vote</t>
  </si>
  <si>
    <t>1114277_21015_0_0.png</t>
  </si>
  <si>
    <t>1114277_21016_0_0.png</t>
  </si>
  <si>
    <t>1178636_21015_0_0.png</t>
  </si>
  <si>
    <t>1227372_21015_1_0.png</t>
  </si>
  <si>
    <t>1293346_21015_0_0.png</t>
  </si>
  <si>
    <t>1293346_21016_0_0.png</t>
  </si>
  <si>
    <t>1328327_21016_0_0.png</t>
  </si>
  <si>
    <t>1344871_21015_0_0.png</t>
  </si>
  <si>
    <t>1385201_21016_0_0.png</t>
  </si>
  <si>
    <t>1448986_21015_0_0.png</t>
  </si>
  <si>
    <t>1448986_21016_0_0.png</t>
  </si>
  <si>
    <t>1604568_21015_0_0.png</t>
  </si>
  <si>
    <t>1683568_21015_1_0.png</t>
  </si>
  <si>
    <t>1686653_21015_0_0.png</t>
  </si>
  <si>
    <t>1686653_21016_0_0.png</t>
  </si>
  <si>
    <t>1702601_21015_0_0.png</t>
  </si>
  <si>
    <t>1702601_21016_0_0.png</t>
  </si>
  <si>
    <t>1729129_21015_0_0.png</t>
  </si>
  <si>
    <t>1729129_21016_0_0.png</t>
  </si>
  <si>
    <t>1779711_21015_0_0.png</t>
  </si>
  <si>
    <t>1779711_21016_0_0.png</t>
  </si>
  <si>
    <t>1851133_21016_0_0.png</t>
  </si>
  <si>
    <t>2045185_21016_1_0.png</t>
  </si>
  <si>
    <t>2063006_21015_0_0.png</t>
  </si>
  <si>
    <t>2063006_21016_0_0.png</t>
  </si>
  <si>
    <t>2167017_21016_0_0.png</t>
  </si>
  <si>
    <t>2234655_21015_0_0.png</t>
  </si>
  <si>
    <t>2234655_21016_0_0.png</t>
  </si>
  <si>
    <t>2253228_21016_0_0.png</t>
  </si>
  <si>
    <t>2259013_21016_0_0.png</t>
  </si>
  <si>
    <t>2311988_21016_0_0.png</t>
  </si>
  <si>
    <t>2517130_21015_0_0.png</t>
  </si>
  <si>
    <t>2517130_21016_0_0.png</t>
  </si>
  <si>
    <t>2583580_21015_0_0.png</t>
  </si>
  <si>
    <t>2583580_21016_0_0.png</t>
  </si>
  <si>
    <t>2791680_21016_0_0.png</t>
  </si>
  <si>
    <t>2890808_21015_0_0.png</t>
  </si>
  <si>
    <t>2932050_21015_0_0.png</t>
  </si>
  <si>
    <t>2984777_21015_1_0.png</t>
  </si>
  <si>
    <t>2984777_21016_1_0.png</t>
  </si>
  <si>
    <t>3033844_21015_0_0.png</t>
  </si>
  <si>
    <t>3134693_21015_0_0.png</t>
  </si>
  <si>
    <t>3134693_21016_0_0.png</t>
  </si>
  <si>
    <t>3156084_21015_0_0.png</t>
  </si>
  <si>
    <t>3198287_21015_0_0.png</t>
  </si>
  <si>
    <t>3198287_21016_0_0.png</t>
  </si>
  <si>
    <t>3382506_21015_0_0.png</t>
  </si>
  <si>
    <t>3382506_21016_0_0.png</t>
  </si>
  <si>
    <t>3383380_21015_0_0.png</t>
  </si>
  <si>
    <t>3383380_21016_0_0.png</t>
  </si>
  <si>
    <t>3391006_21015_0_0.png</t>
  </si>
  <si>
    <t>3391006_21016_0_0.png</t>
  </si>
  <si>
    <t>3554033_21015_0_0.png</t>
  </si>
  <si>
    <t>3554033_21016_0_0.png</t>
  </si>
  <si>
    <t>3561789_21015_0_0.png</t>
  </si>
  <si>
    <t>3561789_21016_0_0.png</t>
  </si>
  <si>
    <t>3568167_21015_0_0.png</t>
  </si>
  <si>
    <t>3568167_21016_0_0.png</t>
  </si>
  <si>
    <t>3598466_21015_0_0.png</t>
  </si>
  <si>
    <t>3598466_21016_0_0.png</t>
  </si>
  <si>
    <t>3706056_21016_0_0.png</t>
  </si>
  <si>
    <t>3756652_21016_0_0.png</t>
  </si>
  <si>
    <t>3802938_21015_1_0.png</t>
  </si>
  <si>
    <t>3802938_21016_1_0.png</t>
  </si>
  <si>
    <t>3826232_21016_0_0.png</t>
  </si>
  <si>
    <t>4011374_21015_0_0.png</t>
  </si>
  <si>
    <t>4011374_21016_0_0.png</t>
  </si>
  <si>
    <t>4038762_21015_0_0.png</t>
  </si>
  <si>
    <t>4069794_21015_0_0.png</t>
  </si>
  <si>
    <t>4127426_21015_0_0.png</t>
  </si>
  <si>
    <t>4127426_21016_0_0.png</t>
  </si>
  <si>
    <t>4130938_21016_0_0.png</t>
  </si>
  <si>
    <t>4215662_21015_0_0.png</t>
  </si>
  <si>
    <t>4215662_21016_0_0.png</t>
  </si>
  <si>
    <t>4244556_21015_0_0.png</t>
  </si>
  <si>
    <t>4244556_21016_0_0.png</t>
  </si>
  <si>
    <t>4322638_21015_0_0.png</t>
  </si>
  <si>
    <t>4322638_21016_0_0.png</t>
  </si>
  <si>
    <t>4375090_21015_0_0.png</t>
  </si>
  <si>
    <t>4415530_21016_1_0.png</t>
  </si>
  <si>
    <t>4472792_21016_0_0.png</t>
  </si>
  <si>
    <t>4530859_21016_0_0.png</t>
  </si>
  <si>
    <t>4532453_21016_0_0.png</t>
  </si>
  <si>
    <t>4535648_21016_0_0.png</t>
  </si>
  <si>
    <t>4548991_21015_0_0.png</t>
  </si>
  <si>
    <t>4548991_21016_0_0.png</t>
  </si>
  <si>
    <t>4614800_21015_0_0.png</t>
  </si>
  <si>
    <t>4614800_21016_0_0.png</t>
  </si>
  <si>
    <t>4619705_21015_0_0.png</t>
  </si>
  <si>
    <t>4619705_21016_0_0.png</t>
  </si>
  <si>
    <t>4738821_21016_0_0.png</t>
  </si>
  <si>
    <t>4751589_21016_0_0.png</t>
  </si>
  <si>
    <t>4798230_21015_0_0.png</t>
  </si>
  <si>
    <t>4798230_21016_0_0.png</t>
  </si>
  <si>
    <t>4798230_21016_1_0.png</t>
  </si>
  <si>
    <t>4868455_21015_0_0.png</t>
  </si>
  <si>
    <t>4868455_21016_0_0.png</t>
  </si>
  <si>
    <t>4907629_21015_0_0.png</t>
  </si>
  <si>
    <t>5035719_21016_0_0.png</t>
  </si>
  <si>
    <t>5101325_21015_0_0.png</t>
  </si>
  <si>
    <t>5157987_21016_0_0.png</t>
  </si>
  <si>
    <t>5208752_21015_1_0.png</t>
  </si>
  <si>
    <t>5208752_21016_1_0.png</t>
  </si>
  <si>
    <t>5221906_21015_0_0.png</t>
  </si>
  <si>
    <t>5221906_21016_0_0.png</t>
  </si>
  <si>
    <t>5229530_21016_0_0.png</t>
  </si>
  <si>
    <t>5424494_21015_0_0.png</t>
  </si>
  <si>
    <t>5424494_21016_0_0.png</t>
  </si>
  <si>
    <t>5471094_21015_0_0.png</t>
  </si>
  <si>
    <t>5527470_21015_0_0.png</t>
  </si>
  <si>
    <t>5563399_21016_0_0.png</t>
  </si>
  <si>
    <t>5572442_21015_0_0.png</t>
  </si>
  <si>
    <t>5572442_21016_0_0.png</t>
  </si>
  <si>
    <t>5640521_21015_0_0.png</t>
  </si>
  <si>
    <t>5651883_21015_0_0.png</t>
  </si>
  <si>
    <t>5651883_21016_0_0.png</t>
  </si>
  <si>
    <t>5659619_21016_0_0.png</t>
  </si>
  <si>
    <t>5749875_21016_1_0.png</t>
  </si>
  <si>
    <t>5776153_21015_0_0.png</t>
  </si>
  <si>
    <t>5776153_21016_0_0.png</t>
  </si>
  <si>
    <t>5841706_21015_1_0.png</t>
  </si>
  <si>
    <t>5861534_21015_0_0.png</t>
  </si>
  <si>
    <t>5953087_21015_0_0.png</t>
  </si>
  <si>
    <t>Male</t>
  </si>
  <si>
    <t>Female</t>
  </si>
  <si>
    <t>Total</t>
  </si>
  <si>
    <t>MALE</t>
  </si>
  <si>
    <t>FEMALE</t>
  </si>
  <si>
    <t>Parkinson</t>
  </si>
  <si>
    <t>Majority Correct</t>
  </si>
  <si>
    <t>Count</t>
  </si>
  <si>
    <t>Correct</t>
  </si>
  <si>
    <t>Accuracy</t>
  </si>
  <si>
    <t>ACC (Lower 95%)</t>
  </si>
  <si>
    <t>Acc (Upper 95%)</t>
  </si>
  <si>
    <t>STDEV</t>
  </si>
  <si>
    <t>Majority Accuracy</t>
  </si>
  <si>
    <t>Experiment 4</t>
  </si>
  <si>
    <t xml:space="preserve">Experiment 5 </t>
  </si>
  <si>
    <t>Sensitivity</t>
  </si>
  <si>
    <t>TOTAL</t>
  </si>
  <si>
    <t>Average</t>
  </si>
  <si>
    <t>Specificity</t>
  </si>
  <si>
    <t>Majority Sensitivity</t>
  </si>
  <si>
    <t>Majority Specificity</t>
  </si>
  <si>
    <t>Sensitivity (Lower 95%)</t>
  </si>
  <si>
    <t>Sensitivity (Upper 95%)</t>
  </si>
  <si>
    <t>Specificity (Lower 95%)</t>
  </si>
  <si>
    <t>Specificity (Upper 95%)</t>
  </si>
  <si>
    <t>Observations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</si>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</sst>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6" fillId="0" borderId="10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0" xfId="0" applyFont="1" applyBorder="1"/>
    <xf numFmtId="0" fontId="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2" name="Table683723" displayName="Table683723" ref="S10:W19" headerRowCount="0" totalsRowShown="0" headerRowDxfId="75" tableBorderDxfId="74" totalsRowBorderDxfId="73">
  <tableColumns count="5">
    <tableColumn id="1" name="Column1" dataDxfId="72"/>
    <tableColumn id="2" name="Column2" dataDxfId="71"/>
    <tableColumn id="3" name="Column3" dataDxfId="70"/>
    <tableColumn id="4" name="Column4" dataDxfId="69"/>
    <tableColumn id="5" name="Column5" dataDxfId="68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" name="Table6837" displayName="Table6837" ref="S10:W19" headerRowCount="0" totalsRowShown="0" headerRowDxfId="208" tableBorderDxfId="215" totalsRowBorderDxfId="214">
  <tableColumns count="5">
    <tableColumn id="1" name="Column1" dataDxfId="213"/>
    <tableColumn id="2" name="Column2" dataDxfId="212"/>
    <tableColumn id="3" name="Column3" dataDxfId="211"/>
    <tableColumn id="4" name="Column4" dataDxfId="210"/>
    <tableColumn id="5" name="Column5" dataDxfId="209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" name="Table68373" displayName="Table68373" ref="S21:W30" headerRowCount="0" totalsRowShown="0" headerRowDxfId="207" tableBorderDxfId="206" totalsRowBorderDxfId="205">
  <tableColumns count="5">
    <tableColumn id="1" name="Column1" dataDxfId="204"/>
    <tableColumn id="2" name="Column2" dataDxfId="203"/>
    <tableColumn id="3" name="Column3" dataDxfId="202"/>
    <tableColumn id="4" name="Column4" dataDxfId="201"/>
    <tableColumn id="5" name="Column5" dataDxfId="200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3" name="Table683734" displayName="Table683734" ref="S32:W41" headerRowCount="0" totalsRowShown="0" headerRowDxfId="199" tableBorderDxfId="198" totalsRowBorderDxfId="197">
  <tableColumns count="5">
    <tableColumn id="1" name="Column1" dataDxfId="196"/>
    <tableColumn id="2" name="Column2" dataDxfId="195"/>
    <tableColumn id="3" name="Column3" dataDxfId="194"/>
    <tableColumn id="4" name="Column4" dataDxfId="193"/>
    <tableColumn id="5" name="Column5" dataDxfId="19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4" name="Table68375" displayName="Table68375" ref="S10:W19" headerRowCount="0" totalsRowShown="0" headerRowDxfId="191" tableBorderDxfId="190" totalsRowBorderDxfId="189">
  <tableColumns count="5">
    <tableColumn id="1" name="Column1" dataDxfId="188"/>
    <tableColumn id="2" name="Column2" dataDxfId="187"/>
    <tableColumn id="3" name="Column3" dataDxfId="186"/>
    <tableColumn id="4" name="Column4" dataDxfId="51"/>
    <tableColumn id="5" name="Column5" dataDxfId="50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5" name="Table683736" displayName="Table683736" ref="S21:W30" headerRowCount="0" totalsRowShown="0" headerRowDxfId="185" tableBorderDxfId="184" totalsRowBorderDxfId="183">
  <tableColumns count="5">
    <tableColumn id="1" name="Column1" dataDxfId="182"/>
    <tableColumn id="2" name="Column2" dataDxfId="181"/>
    <tableColumn id="3" name="Column3" dataDxfId="180"/>
    <tableColumn id="4" name="Column4" dataDxfId="179"/>
    <tableColumn id="5" name="Column5" dataDxfId="178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Table6837347" displayName="Table6837347" ref="S32:W41" headerRowCount="0" totalsRowShown="0" headerRowDxfId="177" tableBorderDxfId="176" totalsRowBorderDxfId="175">
  <tableColumns count="5">
    <tableColumn id="1" name="Column1" dataDxfId="174"/>
    <tableColumn id="2" name="Column2" dataDxfId="173"/>
    <tableColumn id="3" name="Column3" dataDxfId="172"/>
    <tableColumn id="4" name="Column4" dataDxfId="171"/>
    <tableColumn id="5" name="Column5" dataDxfId="170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7" name="Table68378" displayName="Table68378" ref="S10:W19" headerRowCount="0" totalsRowShown="0" headerRowDxfId="169" tableBorderDxfId="168" totalsRowBorderDxfId="167">
  <tableColumns count="5">
    <tableColumn id="1" name="Column1" dataDxfId="166"/>
    <tableColumn id="2" name="Column2" dataDxfId="165"/>
    <tableColumn id="3" name="Column3" dataDxfId="164"/>
    <tableColumn id="4" name="Column4" dataDxfId="163"/>
    <tableColumn id="5" name="Column5" dataDxfId="162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8" name="Table683739" displayName="Table683739" ref="S21:W30" headerRowCount="0" totalsRowShown="0" headerRowDxfId="161" tableBorderDxfId="160" totalsRowBorderDxfId="159">
  <tableColumns count="5">
    <tableColumn id="1" name="Column1" dataDxfId="158"/>
    <tableColumn id="2" name="Column2" dataDxfId="157"/>
    <tableColumn id="3" name="Column3" dataDxfId="156"/>
    <tableColumn id="4" name="Column4" dataDxfId="155"/>
    <tableColumn id="5" name="Column5" dataDxfId="154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9" name="Table68373410" displayName="Table68373410" ref="S32:W41" headerRowCount="0" totalsRowShown="0" headerRowDxfId="153" tableBorderDxfId="152" totalsRowBorderDxfId="151">
  <tableColumns count="5">
    <tableColumn id="1" name="Column1" dataDxfId="150"/>
    <tableColumn id="2" name="Column2" dataDxfId="149"/>
    <tableColumn id="3" name="Column3" dataDxfId="148"/>
    <tableColumn id="4" name="Column4" dataDxfId="147"/>
    <tableColumn id="5" name="Column5" dataDxfId="146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0" name="Table683711" displayName="Table683711" ref="S10:W19" headerRowCount="0" totalsRowShown="0" headerRowDxfId="145" tableBorderDxfId="144" totalsRowBorderDxfId="143">
  <tableColumns count="5">
    <tableColumn id="1" name="Column1" dataDxfId="142"/>
    <tableColumn id="2" name="Column2" dataDxfId="141"/>
    <tableColumn id="3" name="Column3" dataDxfId="140"/>
    <tableColumn id="4" name="Column4" dataDxfId="139"/>
    <tableColumn id="5" name="Column5" dataDxfId="13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3" name="Table6837324" displayName="Table6837324" ref="S21:W30" headerRowCount="0" totalsRowShown="0" headerRowDxfId="67" tableBorderDxfId="66" totalsRowBorderDxfId="65">
  <tableColumns count="5">
    <tableColumn id="1" name="Column1" dataDxfId="64"/>
    <tableColumn id="2" name="Column2" dataDxfId="63"/>
    <tableColumn id="3" name="Column3" dataDxfId="62"/>
    <tableColumn id="4" name="Column4" dataDxfId="61"/>
    <tableColumn id="5" name="Column5" dataDxfId="60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1" name="Table6837312" displayName="Table6837312" ref="S21:W30" headerRowCount="0" totalsRowShown="0" headerRowDxfId="137" tableBorderDxfId="136" totalsRowBorderDxfId="135">
  <tableColumns count="5">
    <tableColumn id="1" name="Column1" dataDxfId="134"/>
    <tableColumn id="2" name="Column2" dataDxfId="133"/>
    <tableColumn id="3" name="Column3" dataDxfId="132"/>
    <tableColumn id="4" name="Column4" dataDxfId="131"/>
    <tableColumn id="5" name="Column5" dataDxfId="130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12" name="Table68373413" displayName="Table68373413" ref="S32:W41" headerRowCount="0" totalsRowShown="0" headerRowDxfId="129" tableBorderDxfId="128" totalsRowBorderDxfId="127">
  <tableColumns count="5">
    <tableColumn id="1" name="Column1" dataDxfId="126"/>
    <tableColumn id="2" name="Column2" dataDxfId="125"/>
    <tableColumn id="3" name="Column3" dataDxfId="124"/>
    <tableColumn id="4" name="Column4" dataDxfId="123"/>
    <tableColumn id="5" name="Column5" dataDxfId="122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16" name="Table68371117" displayName="Table68371117" ref="S10:W19" headerRowCount="0" totalsRowShown="0" headerRowDxfId="121" tableBorderDxfId="120" totalsRowBorderDxfId="119">
  <tableColumns count="5">
    <tableColumn id="1" name="Column1" dataDxfId="118"/>
    <tableColumn id="2" name="Column2" dataDxfId="117"/>
    <tableColumn id="3" name="Column3" dataDxfId="116"/>
    <tableColumn id="4" name="Column4" dataDxfId="115"/>
    <tableColumn id="5" name="Column5" dataDxfId="114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17" name="Table683731218" displayName="Table683731218" ref="S21:W30" headerRowCount="0" totalsRowShown="0" headerRowDxfId="113" tableBorderDxfId="112" totalsRowBorderDxfId="111">
  <tableColumns count="5">
    <tableColumn id="1" name="Column1" dataDxfId="110"/>
    <tableColumn id="2" name="Column2" dataDxfId="109"/>
    <tableColumn id="3" name="Column3" dataDxfId="108"/>
    <tableColumn id="4" name="Column4" dataDxfId="107"/>
    <tableColumn id="5" name="Column5" dataDxfId="106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18" name="Table6837341319" displayName="Table6837341319" ref="S32:W41" headerRowCount="0" totalsRowShown="0" headerRowDxfId="105" tableBorderDxfId="104" totalsRowBorderDxfId="103">
  <tableColumns count="5">
    <tableColumn id="1" name="Column1" dataDxfId="102"/>
    <tableColumn id="2" name="Column2" dataDxfId="101"/>
    <tableColumn id="3" name="Column3" dataDxfId="100"/>
    <tableColumn id="4" name="Column4" dataDxfId="99"/>
    <tableColumn id="5" name="Column5" dataDxfId="98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19" name="Table68371120" displayName="Table68371120" ref="S10:W19" headerRowCount="0" totalsRowShown="0" headerRowDxfId="97" tableBorderDxfId="96" totalsRowBorderDxfId="95">
  <tableColumns count="5">
    <tableColumn id="1" name="Column1" dataDxfId="94"/>
    <tableColumn id="2" name="Column2" dataDxfId="93"/>
    <tableColumn id="3" name="Column3" dataDxfId="92"/>
    <tableColumn id="4" name="Column4" dataDxfId="91"/>
    <tableColumn id="5" name="Column5" dataDxfId="90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0" name="Table683731221" displayName="Table683731221" ref="S21:W30" headerRowCount="0" totalsRowShown="0" headerRowDxfId="89" tableBorderDxfId="88" totalsRowBorderDxfId="87">
  <tableColumns count="5">
    <tableColumn id="1" name="Column1" dataDxfId="86"/>
    <tableColumn id="2" name="Column2" dataDxfId="85"/>
    <tableColumn id="3" name="Column3" dataDxfId="84"/>
    <tableColumn id="4" name="Column4" dataDxfId="83"/>
    <tableColumn id="5" name="Column5" dataDxfId="82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21" name="Table6837341322" displayName="Table6837341322" ref="S32:W41" headerRowCount="0" totalsRowShown="0" headerRowDxfId="81" tableBorderDxfId="80" totalsRowBorderDxfId="79">
  <tableColumns count="5">
    <tableColumn id="1" name="Column1" dataDxfId="78"/>
    <tableColumn id="2" name="Column2" dataDxfId="77"/>
    <tableColumn id="3" name="Column3" dataDxfId="76"/>
    <tableColumn id="4" name="Column4" dataDxfId="1"/>
    <tableColumn id="5" name="Column5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4" name="Table68373425" displayName="Table68373425" ref="S32:W41" headerRowCount="0" totalsRowShown="0" headerRowDxfId="59" tableBorderDxfId="58" totalsRowBorderDxfId="57">
  <tableColumns count="5">
    <tableColumn id="1" name="Column1" dataDxfId="56"/>
    <tableColumn id="2" name="Column2" dataDxfId="55"/>
    <tableColumn id="3" name="Column3" dataDxfId="54"/>
    <tableColumn id="4" name="Column4" dataDxfId="53"/>
    <tableColumn id="5" name="Column5" dataDxfId="5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25" name="Table68372326" displayName="Table68372326" ref="S10:W19" headerRowCount="0" totalsRowShown="0" headerRowDxfId="49" tableBorderDxfId="48" totalsRowBorderDxfId="47">
  <tableColumns count="5">
    <tableColumn id="1" name="Column1" dataDxfId="46"/>
    <tableColumn id="2" name="Column2" dataDxfId="45"/>
    <tableColumn id="3" name="Column3" dataDxfId="44"/>
    <tableColumn id="4" name="Column4" dataDxfId="43"/>
    <tableColumn id="5" name="Column5" dataDxfId="4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26" name="Table683732427" displayName="Table683732427" ref="S21:W30" headerRowCount="0" totalsRowShown="0" headerRowDxfId="41" tableBorderDxfId="40" totalsRowBorderDxfId="39">
  <tableColumns count="5">
    <tableColumn id="1" name="Column1" dataDxfId="38"/>
    <tableColumn id="2" name="Column2" dataDxfId="37"/>
    <tableColumn id="3" name="Column3" dataDxfId="36"/>
    <tableColumn id="4" name="Column4" dataDxfId="35"/>
    <tableColumn id="5" name="Column5" dataDxfId="34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27" name="Table6837342528" displayName="Table6837342528" ref="S32:W41" headerRowCount="0" totalsRowShown="0" headerRowDxfId="33" tableBorderDxfId="32" totalsRowBorderDxfId="31">
  <tableColumns count="5">
    <tableColumn id="1" name="Column1" dataDxfId="30"/>
    <tableColumn id="2" name="Column2" dataDxfId="29"/>
    <tableColumn id="3" name="Column3" dataDxfId="28"/>
    <tableColumn id="4" name="Column4" dataDxfId="27"/>
    <tableColumn id="5" name="Column5" dataDxfId="26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28" name="Table6837232629" displayName="Table6837232629" ref="S10:W19" headerRowCount="0" totalsRowShown="0" headerRowDxfId="25" tableBorderDxfId="24" totalsRowBorderDxfId="23">
  <tableColumns count="5">
    <tableColumn id="1" name="Column1" dataDxfId="22"/>
    <tableColumn id="2" name="Column2" dataDxfId="21"/>
    <tableColumn id="3" name="Column3" dataDxfId="20"/>
    <tableColumn id="4" name="Column4" dataDxfId="19"/>
    <tableColumn id="5" name="Column5" dataDxfId="1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29" name="Table68373242730" displayName="Table68373242730" ref="S21:W30" headerRowCount="0" totalsRowShown="0" headerRowDxfId="17" tableBorderDxfId="16" totalsRowBorderDxfId="15">
  <tableColumns count="5">
    <tableColumn id="1" name="Column1" dataDxfId="14"/>
    <tableColumn id="2" name="Column2" dataDxfId="13"/>
    <tableColumn id="3" name="Column3" dataDxfId="12"/>
    <tableColumn id="4" name="Column4" dataDxfId="11"/>
    <tableColumn id="5" name="Column5" dataDxfId="10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30" name="Table683734252831" displayName="Table683734252831" ref="S32:W41" headerRowCount="0" totalsRowShown="0" headerRowDxfId="9" tableBorderDxfId="8" totalsRowBorderDxfId="7">
  <tableColumns count="5">
    <tableColumn id="1" name="Column1" dataDxfId="6"/>
    <tableColumn id="2" name="Column2" dataDxfId="5"/>
    <tableColumn id="3" name="Column3" dataDxfId="4"/>
    <tableColumn id="4" name="Column4" dataDxfId="3"/>
    <tableColumn id="5" name="Column5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7"/>
  <sheetViews>
    <sheetView tabSelected="1" topLeftCell="P1" zoomScale="130" zoomScaleNormal="130" workbookViewId="0">
      <selection activeCell="AA27" sqref="AA27"/>
    </sheetView>
  </sheetViews>
  <sheetFormatPr defaultRowHeight="15" x14ac:dyDescent="0.25"/>
  <cols>
    <col min="1" max="1" width="18.140625" customWidth="1"/>
    <col min="2" max="2" width="13.140625" customWidth="1"/>
    <col min="4" max="4" width="16.85546875" customWidth="1"/>
    <col min="5" max="5" width="14.42578125" customWidth="1"/>
    <col min="6" max="6" width="12.42578125" customWidth="1"/>
    <col min="7" max="7" width="17.85546875" customWidth="1"/>
    <col min="8" max="8" width="19.140625" customWidth="1"/>
    <col min="9" max="9" width="19.7109375" customWidth="1"/>
    <col min="10" max="10" width="16.7109375" customWidth="1"/>
    <col min="11" max="11" width="18.42578125" customWidth="1"/>
    <col min="14" max="14" width="12.85546875" customWidth="1"/>
    <col min="15" max="15" width="16.85546875" customWidth="1"/>
    <col min="17" max="17" width="22.42578125" customWidth="1"/>
    <col min="19" max="19" width="20.42578125" customWidth="1"/>
    <col min="20" max="20" width="11.7109375" customWidth="1"/>
    <col min="21" max="21" width="16.140625" customWidth="1"/>
    <col min="22" max="22" width="20" customWidth="1"/>
    <col min="23" max="23" width="22.5703125" customWidth="1"/>
    <col min="25" max="25" width="14.85546875" customWidth="1"/>
    <col min="26" max="26" width="16.8554687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2</v>
      </c>
      <c r="E1" t="s">
        <v>126</v>
      </c>
      <c r="F1" t="s">
        <v>126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271</v>
      </c>
    </row>
    <row r="2" spans="1:27" x14ac:dyDescent="0.25">
      <c r="A2" t="s">
        <v>142</v>
      </c>
      <c r="B2">
        <v>1114277</v>
      </c>
      <c r="C2">
        <v>1</v>
      </c>
      <c r="D2" t="s">
        <v>268</v>
      </c>
      <c r="E2" t="s">
        <v>270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27" x14ac:dyDescent="0.25">
      <c r="A3" t="s">
        <v>143</v>
      </c>
      <c r="B3">
        <v>1114277</v>
      </c>
      <c r="C3">
        <v>1</v>
      </c>
      <c r="D3" t="s">
        <v>268</v>
      </c>
      <c r="E3" t="s">
        <v>270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</row>
    <row r="4" spans="1:27" ht="15.75" thickBot="1" x14ac:dyDescent="0.3">
      <c r="A4" t="s">
        <v>144</v>
      </c>
      <c r="B4">
        <v>1178636</v>
      </c>
      <c r="C4">
        <v>1</v>
      </c>
      <c r="D4" t="s">
        <v>268</v>
      </c>
      <c r="E4" t="s">
        <v>270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</row>
    <row r="5" spans="1:27" x14ac:dyDescent="0.25">
      <c r="A5" t="s">
        <v>145</v>
      </c>
      <c r="B5">
        <v>1227372</v>
      </c>
      <c r="C5">
        <v>0</v>
      </c>
      <c r="D5" t="s">
        <v>269</v>
      </c>
      <c r="E5" t="s">
        <v>270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S5" s="2"/>
      <c r="T5" s="3" t="s">
        <v>272</v>
      </c>
      <c r="Y5" s="2"/>
      <c r="Z5" s="17" t="s">
        <v>265</v>
      </c>
      <c r="AA5" s="3" t="s">
        <v>266</v>
      </c>
    </row>
    <row r="6" spans="1:27" x14ac:dyDescent="0.25">
      <c r="A6" t="s">
        <v>146</v>
      </c>
      <c r="B6">
        <v>1293346</v>
      </c>
      <c r="C6">
        <v>0</v>
      </c>
      <c r="D6" t="s">
        <v>269</v>
      </c>
      <c r="E6" t="s">
        <v>270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1</v>
      </c>
      <c r="Q6">
        <v>1</v>
      </c>
      <c r="S6" s="4" t="s">
        <v>265</v>
      </c>
      <c r="T6" s="5">
        <f>COUNTIF(D:D, "MALE")</f>
        <v>142</v>
      </c>
      <c r="Y6" s="4" t="s">
        <v>291</v>
      </c>
      <c r="Z6" s="1">
        <f>T6</f>
        <v>142</v>
      </c>
      <c r="AA6" s="5">
        <f>T7</f>
        <v>104</v>
      </c>
    </row>
    <row r="7" spans="1:27" ht="15.75" thickBot="1" x14ac:dyDescent="0.3">
      <c r="A7" t="s">
        <v>147</v>
      </c>
      <c r="B7">
        <v>1293346</v>
      </c>
      <c r="C7">
        <v>0</v>
      </c>
      <c r="D7" t="s">
        <v>269</v>
      </c>
      <c r="E7" t="s">
        <v>270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0</v>
      </c>
      <c r="P7">
        <v>1</v>
      </c>
      <c r="Q7">
        <v>1</v>
      </c>
      <c r="S7" s="4" t="s">
        <v>266</v>
      </c>
      <c r="T7" s="5">
        <f>COUNTIF(D:D, "FEMALE")</f>
        <v>104</v>
      </c>
      <c r="Y7" s="6" t="s">
        <v>292</v>
      </c>
      <c r="Z7" s="18">
        <f xml:space="preserve"> T18</f>
        <v>94</v>
      </c>
      <c r="AA7" s="7">
        <f xml:space="preserve"> T29</f>
        <v>73</v>
      </c>
    </row>
    <row r="8" spans="1:27" ht="15.75" thickBot="1" x14ac:dyDescent="0.3">
      <c r="A8" t="s">
        <v>148</v>
      </c>
      <c r="B8">
        <v>1328327</v>
      </c>
      <c r="C8">
        <v>0</v>
      </c>
      <c r="D8" t="s">
        <v>269</v>
      </c>
      <c r="E8" t="s">
        <v>270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S8" s="6" t="s">
        <v>267</v>
      </c>
      <c r="T8" s="7">
        <f>SUM(T6:T7)</f>
        <v>246</v>
      </c>
    </row>
    <row r="9" spans="1:27" x14ac:dyDescent="0.25">
      <c r="A9" t="s">
        <v>149</v>
      </c>
      <c r="B9">
        <v>1344871</v>
      </c>
      <c r="C9">
        <v>1</v>
      </c>
      <c r="D9" t="s">
        <v>268</v>
      </c>
      <c r="E9" t="s">
        <v>270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27" x14ac:dyDescent="0.25">
      <c r="A10" t="s">
        <v>150</v>
      </c>
      <c r="B10">
        <v>1385201</v>
      </c>
      <c r="C10">
        <v>0</v>
      </c>
      <c r="D10" t="s">
        <v>269</v>
      </c>
      <c r="E10" t="s">
        <v>270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S10" s="8" t="s">
        <v>268</v>
      </c>
      <c r="T10" s="9" t="s">
        <v>273</v>
      </c>
      <c r="U10" s="9" t="s">
        <v>274</v>
      </c>
      <c r="V10" s="9" t="s">
        <v>275</v>
      </c>
      <c r="W10" s="10" t="s">
        <v>276</v>
      </c>
    </row>
    <row r="11" spans="1:27" x14ac:dyDescent="0.25">
      <c r="A11" t="s">
        <v>151</v>
      </c>
      <c r="B11">
        <v>1448986</v>
      </c>
      <c r="C11">
        <v>0</v>
      </c>
      <c r="D11" t="s">
        <v>269</v>
      </c>
      <c r="E11" t="s">
        <v>270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1</v>
      </c>
      <c r="O11">
        <v>1</v>
      </c>
      <c r="P11">
        <v>0</v>
      </c>
      <c r="Q11">
        <v>1</v>
      </c>
      <c r="S11" s="11" t="s">
        <v>128</v>
      </c>
      <c r="T11" s="1">
        <f>SUMIF(D:D, "MALE", L:L)</f>
        <v>106</v>
      </c>
      <c r="U11" s="1">
        <f xml:space="preserve"> T11 *100 /$T$6</f>
        <v>74.647887323943664</v>
      </c>
      <c r="V11" s="1"/>
      <c r="W11" s="12"/>
    </row>
    <row r="12" spans="1:27" x14ac:dyDescent="0.25">
      <c r="A12" t="s">
        <v>152</v>
      </c>
      <c r="B12">
        <v>1448986</v>
      </c>
      <c r="C12">
        <v>0</v>
      </c>
      <c r="D12" t="s">
        <v>269</v>
      </c>
      <c r="E12" t="s">
        <v>270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S12" s="11" t="s">
        <v>129</v>
      </c>
      <c r="T12" s="1">
        <f>SUMIF(D:D, "MALE", M:M)</f>
        <v>98</v>
      </c>
      <c r="U12" s="1">
        <f t="shared" ref="U12:U15" si="0" xml:space="preserve"> T12 *100 /$T$6</f>
        <v>69.014084507042256</v>
      </c>
      <c r="V12" s="1"/>
      <c r="W12" s="12"/>
    </row>
    <row r="13" spans="1:27" x14ac:dyDescent="0.25">
      <c r="A13" t="s">
        <v>153</v>
      </c>
      <c r="B13">
        <v>1604568</v>
      </c>
      <c r="C13">
        <v>1</v>
      </c>
      <c r="D13" t="s">
        <v>268</v>
      </c>
      <c r="E13" t="s">
        <v>270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S13" s="11" t="s">
        <v>130</v>
      </c>
      <c r="T13" s="1">
        <f>SUMIF(D:D, "MALE", N:N)</f>
        <v>99</v>
      </c>
      <c r="U13" s="1">
        <f t="shared" si="0"/>
        <v>69.718309859154928</v>
      </c>
      <c r="V13" s="1"/>
      <c r="W13" s="12"/>
    </row>
    <row r="14" spans="1:27" x14ac:dyDescent="0.25">
      <c r="A14" t="s">
        <v>154</v>
      </c>
      <c r="B14">
        <v>1683568</v>
      </c>
      <c r="C14">
        <v>1</v>
      </c>
      <c r="D14" t="s">
        <v>268</v>
      </c>
      <c r="E14" t="s">
        <v>270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S14" s="11" t="s">
        <v>279</v>
      </c>
      <c r="T14" s="1">
        <f>SUMIF(D:D, "MALE", O:O)</f>
        <v>95</v>
      </c>
      <c r="U14" s="1">
        <f t="shared" si="0"/>
        <v>66.901408450704224</v>
      </c>
      <c r="V14" s="1"/>
      <c r="W14" s="12"/>
    </row>
    <row r="15" spans="1:27" x14ac:dyDescent="0.25">
      <c r="A15" t="s">
        <v>155</v>
      </c>
      <c r="B15">
        <v>1686653</v>
      </c>
      <c r="C15">
        <v>1</v>
      </c>
      <c r="D15" t="s">
        <v>268</v>
      </c>
      <c r="E15" t="s">
        <v>270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S15" s="11" t="s">
        <v>280</v>
      </c>
      <c r="T15" s="1">
        <f>SUMIF(D:D, "MALE", P:P)</f>
        <v>96</v>
      </c>
      <c r="U15" s="1">
        <f t="shared" si="0"/>
        <v>67.605633802816897</v>
      </c>
      <c r="V15" s="1"/>
      <c r="W15" s="12"/>
    </row>
    <row r="16" spans="1:27" x14ac:dyDescent="0.25">
      <c r="A16" t="s">
        <v>156</v>
      </c>
      <c r="B16">
        <v>1686653</v>
      </c>
      <c r="C16">
        <v>1</v>
      </c>
      <c r="D16" t="s">
        <v>268</v>
      </c>
      <c r="E16" t="s">
        <v>270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S16" s="19" t="s">
        <v>283</v>
      </c>
      <c r="T16" s="20"/>
      <c r="U16" s="20">
        <f>AVERAGE(U11:U15)</f>
        <v>69.577464788732385</v>
      </c>
      <c r="V16" s="1">
        <f xml:space="preserve"> Table683723[[#This Row],[Column3]] - 1.96*$U17/SQRT($T$6)</f>
        <v>69.076572485814481</v>
      </c>
      <c r="W16" s="1">
        <f xml:space="preserve"> Table683723[[#This Row],[Column3]] + 1.96*$U$17/SQRT($T$6)</f>
        <v>70.07835709165029</v>
      </c>
    </row>
    <row r="17" spans="1:23" x14ac:dyDescent="0.25">
      <c r="A17" t="s">
        <v>157</v>
      </c>
      <c r="B17">
        <v>1702601</v>
      </c>
      <c r="C17">
        <v>1</v>
      </c>
      <c r="D17" t="s">
        <v>268</v>
      </c>
      <c r="E17" t="s">
        <v>270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S17" s="19" t="s">
        <v>277</v>
      </c>
      <c r="T17" s="20"/>
      <c r="U17" s="20">
        <f>_xlfn.STDEV.S(U11:U15)</f>
        <v>3.0453166634422066</v>
      </c>
      <c r="V17" s="1"/>
      <c r="W17" s="12"/>
    </row>
    <row r="18" spans="1:23" x14ac:dyDescent="0.25">
      <c r="A18" t="s">
        <v>158</v>
      </c>
      <c r="B18">
        <v>1702601</v>
      </c>
      <c r="C18">
        <v>1</v>
      </c>
      <c r="D18" t="s">
        <v>268</v>
      </c>
      <c r="E18" t="s">
        <v>270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S18" s="11" t="s">
        <v>271</v>
      </c>
      <c r="T18" s="1">
        <f>SUMIF(D:D, "MALE", Q:Q)</f>
        <v>94</v>
      </c>
      <c r="U18" s="1"/>
      <c r="V18" s="1"/>
      <c r="W18" s="12"/>
    </row>
    <row r="19" spans="1:23" x14ac:dyDescent="0.25">
      <c r="A19" t="s">
        <v>159</v>
      </c>
      <c r="B19">
        <v>1729129</v>
      </c>
      <c r="C19">
        <v>1</v>
      </c>
      <c r="D19" t="s">
        <v>268</v>
      </c>
      <c r="E19" t="s">
        <v>270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S19" s="14" t="s">
        <v>278</v>
      </c>
      <c r="T19" s="15"/>
      <c r="U19" s="15">
        <f xml:space="preserve"> T18 * 100 / T6</f>
        <v>66.197183098591552</v>
      </c>
      <c r="V19" s="15"/>
      <c r="W19" s="16"/>
    </row>
    <row r="20" spans="1:23" x14ac:dyDescent="0.25">
      <c r="A20" t="s">
        <v>160</v>
      </c>
      <c r="B20">
        <v>1729129</v>
      </c>
      <c r="C20">
        <v>1</v>
      </c>
      <c r="D20" t="s">
        <v>268</v>
      </c>
      <c r="E20" t="s">
        <v>270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23" x14ac:dyDescent="0.25">
      <c r="A21" t="s">
        <v>161</v>
      </c>
      <c r="B21">
        <v>1779711</v>
      </c>
      <c r="C21">
        <v>0</v>
      </c>
      <c r="D21" t="s">
        <v>269</v>
      </c>
      <c r="E21" t="s">
        <v>270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S21" s="8" t="s">
        <v>269</v>
      </c>
      <c r="T21" s="9" t="s">
        <v>273</v>
      </c>
      <c r="U21" s="9" t="s">
        <v>274</v>
      </c>
      <c r="V21" s="9" t="s">
        <v>275</v>
      </c>
      <c r="W21" s="10" t="s">
        <v>276</v>
      </c>
    </row>
    <row r="22" spans="1:23" x14ac:dyDescent="0.25">
      <c r="A22" t="s">
        <v>162</v>
      </c>
      <c r="B22">
        <v>1779711</v>
      </c>
      <c r="C22">
        <v>0</v>
      </c>
      <c r="D22" t="s">
        <v>269</v>
      </c>
      <c r="E22" t="s">
        <v>270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S22" s="11" t="s">
        <v>128</v>
      </c>
      <c r="T22" s="1">
        <f>SUMIF(D:D, "FEMALE", L:L)</f>
        <v>76</v>
      </c>
      <c r="U22" s="1">
        <f xml:space="preserve"> T22 *100 /$T$7</f>
        <v>73.07692307692308</v>
      </c>
      <c r="V22" s="1"/>
      <c r="W22" s="12"/>
    </row>
    <row r="23" spans="1:23" x14ac:dyDescent="0.25">
      <c r="A23" t="s">
        <v>163</v>
      </c>
      <c r="B23">
        <v>1851133</v>
      </c>
      <c r="C23">
        <v>1</v>
      </c>
      <c r="D23" t="s">
        <v>268</v>
      </c>
      <c r="E23" t="s">
        <v>270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S23" s="11" t="s">
        <v>129</v>
      </c>
      <c r="T23" s="1">
        <f>SUMIF(D:D, "FEMALE", M:M)</f>
        <v>75</v>
      </c>
      <c r="U23" s="1">
        <f t="shared" ref="U23:U26" si="1" xml:space="preserve"> T23 *100 /$T$7</f>
        <v>72.115384615384613</v>
      </c>
      <c r="V23" s="1"/>
      <c r="W23" s="12"/>
    </row>
    <row r="24" spans="1:23" x14ac:dyDescent="0.25">
      <c r="A24" t="s">
        <v>164</v>
      </c>
      <c r="B24">
        <v>2045185</v>
      </c>
      <c r="C24">
        <v>0</v>
      </c>
      <c r="D24" t="s">
        <v>269</v>
      </c>
      <c r="E24" t="s">
        <v>270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S24" s="11" t="s">
        <v>130</v>
      </c>
      <c r="T24" s="1">
        <f>SUMIF(D:D, "FEMALE", N:N)</f>
        <v>71</v>
      </c>
      <c r="U24" s="1">
        <f t="shared" si="1"/>
        <v>68.269230769230774</v>
      </c>
      <c r="V24" s="1"/>
      <c r="W24" s="12"/>
    </row>
    <row r="25" spans="1:23" x14ac:dyDescent="0.25">
      <c r="A25" t="s">
        <v>165</v>
      </c>
      <c r="B25">
        <v>2063006</v>
      </c>
      <c r="C25">
        <v>0</v>
      </c>
      <c r="D25" t="s">
        <v>269</v>
      </c>
      <c r="E25" t="s">
        <v>270</v>
      </c>
      <c r="F25">
        <v>1</v>
      </c>
      <c r="G25">
        <v>1</v>
      </c>
      <c r="H25">
        <v>1</v>
      </c>
      <c r="I25">
        <v>0</v>
      </c>
      <c r="J25">
        <v>1</v>
      </c>
      <c r="K25">
        <v>1</v>
      </c>
      <c r="L25">
        <v>1</v>
      </c>
      <c r="M25">
        <v>1</v>
      </c>
      <c r="N25">
        <v>0</v>
      </c>
      <c r="O25">
        <v>1</v>
      </c>
      <c r="P25">
        <v>1</v>
      </c>
      <c r="Q25">
        <v>1</v>
      </c>
      <c r="S25" s="11" t="s">
        <v>279</v>
      </c>
      <c r="T25" s="1">
        <f>SUMIF(D:D, "FEMALE", O:O)</f>
        <v>69</v>
      </c>
      <c r="U25" s="1">
        <f t="shared" si="1"/>
        <v>66.34615384615384</v>
      </c>
      <c r="V25" s="1"/>
      <c r="W25" s="12"/>
    </row>
    <row r="26" spans="1:23" x14ac:dyDescent="0.25">
      <c r="A26" t="s">
        <v>166</v>
      </c>
      <c r="B26">
        <v>2063006</v>
      </c>
      <c r="C26">
        <v>0</v>
      </c>
      <c r="D26" t="s">
        <v>269</v>
      </c>
      <c r="E26" t="s">
        <v>270</v>
      </c>
      <c r="F26">
        <v>1</v>
      </c>
      <c r="G26">
        <v>1</v>
      </c>
      <c r="H26">
        <v>0</v>
      </c>
      <c r="I26">
        <v>0</v>
      </c>
      <c r="J26">
        <v>1</v>
      </c>
      <c r="K26">
        <v>1</v>
      </c>
      <c r="L26">
        <v>1</v>
      </c>
      <c r="M26">
        <v>0</v>
      </c>
      <c r="N26">
        <v>0</v>
      </c>
      <c r="O26">
        <v>1</v>
      </c>
      <c r="P26">
        <v>1</v>
      </c>
      <c r="Q26">
        <v>1</v>
      </c>
      <c r="S26" s="11" t="s">
        <v>280</v>
      </c>
      <c r="T26" s="1">
        <f>SUMIF(D:D, "FEMALE", P:P)</f>
        <v>69</v>
      </c>
      <c r="U26" s="1">
        <f t="shared" si="1"/>
        <v>66.34615384615384</v>
      </c>
      <c r="V26" s="1"/>
      <c r="W26" s="12"/>
    </row>
    <row r="27" spans="1:23" x14ac:dyDescent="0.25">
      <c r="A27" t="s">
        <v>167</v>
      </c>
      <c r="B27">
        <v>2167017</v>
      </c>
      <c r="C27">
        <v>1</v>
      </c>
      <c r="D27" t="s">
        <v>268</v>
      </c>
      <c r="E27" t="s">
        <v>270</v>
      </c>
      <c r="F27">
        <v>1</v>
      </c>
      <c r="G27">
        <v>1</v>
      </c>
      <c r="H27">
        <v>0</v>
      </c>
      <c r="I27">
        <v>1</v>
      </c>
      <c r="J27">
        <v>1</v>
      </c>
      <c r="K27">
        <v>0</v>
      </c>
      <c r="L27">
        <v>1</v>
      </c>
      <c r="M27">
        <v>0</v>
      </c>
      <c r="N27">
        <v>1</v>
      </c>
      <c r="O27">
        <v>1</v>
      </c>
      <c r="P27">
        <v>0</v>
      </c>
      <c r="Q27">
        <v>1</v>
      </c>
      <c r="S27" s="19" t="s">
        <v>283</v>
      </c>
      <c r="T27" s="20"/>
      <c r="U27" s="20">
        <f>AVERAGE(U22:U26)</f>
        <v>69.230769230769212</v>
      </c>
      <c r="V27" s="1">
        <f>Table6837324[[#This Row],[Column3]] - 1.96*$U28/SQRT(T7)</f>
        <v>68.617851189542066</v>
      </c>
      <c r="W27" s="1">
        <f>Table6837324[[#This Row],[Column3]] + 1.96*$U28/SQRT(T7)</f>
        <v>69.843687271996359</v>
      </c>
    </row>
    <row r="28" spans="1:23" x14ac:dyDescent="0.25">
      <c r="A28" t="s">
        <v>168</v>
      </c>
      <c r="B28">
        <v>2234655</v>
      </c>
      <c r="C28">
        <v>1</v>
      </c>
      <c r="D28" t="s">
        <v>268</v>
      </c>
      <c r="E28" t="s">
        <v>270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S28" s="19" t="s">
        <v>277</v>
      </c>
      <c r="T28" s="20"/>
      <c r="U28" s="20">
        <f>_xlfn.STDEV.S(U22:U26)</f>
        <v>3.1890622984186567</v>
      </c>
      <c r="V28" s="1"/>
      <c r="W28" s="12"/>
    </row>
    <row r="29" spans="1:23" x14ac:dyDescent="0.25">
      <c r="A29" t="s">
        <v>169</v>
      </c>
      <c r="B29">
        <v>2234655</v>
      </c>
      <c r="C29">
        <v>1</v>
      </c>
      <c r="D29" t="s">
        <v>268</v>
      </c>
      <c r="E29" t="s">
        <v>270</v>
      </c>
      <c r="F29">
        <v>1</v>
      </c>
      <c r="G29">
        <v>0</v>
      </c>
      <c r="H29">
        <v>1</v>
      </c>
      <c r="I29">
        <v>1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S29" s="11" t="s">
        <v>271</v>
      </c>
      <c r="T29" s="1">
        <f>SUMIF(D:D, "FEMALE", Q:Q)</f>
        <v>73</v>
      </c>
      <c r="U29" s="1"/>
      <c r="V29" s="1"/>
      <c r="W29" s="12"/>
    </row>
    <row r="30" spans="1:23" x14ac:dyDescent="0.25">
      <c r="A30" t="s">
        <v>170</v>
      </c>
      <c r="B30">
        <v>2253228</v>
      </c>
      <c r="C30">
        <v>1</v>
      </c>
      <c r="D30" t="s">
        <v>268</v>
      </c>
      <c r="E30" t="s">
        <v>270</v>
      </c>
      <c r="F30">
        <v>1</v>
      </c>
      <c r="G30">
        <v>1</v>
      </c>
      <c r="H30">
        <v>0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0</v>
      </c>
      <c r="P30">
        <v>1</v>
      </c>
      <c r="Q30">
        <v>0</v>
      </c>
      <c r="S30" s="14" t="s">
        <v>278</v>
      </c>
      <c r="T30" s="15"/>
      <c r="U30" s="15">
        <f xml:space="preserve"> T29 * 100 / T7</f>
        <v>70.192307692307693</v>
      </c>
      <c r="V30" s="15"/>
      <c r="W30" s="16"/>
    </row>
    <row r="31" spans="1:23" x14ac:dyDescent="0.25">
      <c r="A31" t="s">
        <v>171</v>
      </c>
      <c r="B31">
        <v>2259013</v>
      </c>
      <c r="C31">
        <v>1</v>
      </c>
      <c r="D31" t="s">
        <v>268</v>
      </c>
      <c r="E31" t="s">
        <v>270</v>
      </c>
      <c r="F31">
        <v>1</v>
      </c>
      <c r="G31">
        <v>1</v>
      </c>
      <c r="H31">
        <v>1</v>
      </c>
      <c r="I31">
        <v>1</v>
      </c>
      <c r="J31">
        <v>1</v>
      </c>
      <c r="K31">
        <v>0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</row>
    <row r="32" spans="1:23" x14ac:dyDescent="0.25">
      <c r="A32" t="s">
        <v>172</v>
      </c>
      <c r="B32">
        <v>2311988</v>
      </c>
      <c r="C32">
        <v>0</v>
      </c>
      <c r="D32" t="s">
        <v>269</v>
      </c>
      <c r="E32" t="s">
        <v>270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S32" s="8" t="s">
        <v>282</v>
      </c>
      <c r="T32" s="9" t="s">
        <v>273</v>
      </c>
      <c r="U32" s="9" t="s">
        <v>274</v>
      </c>
      <c r="V32" s="9" t="s">
        <v>275</v>
      </c>
      <c r="W32" s="10" t="s">
        <v>276</v>
      </c>
    </row>
    <row r="33" spans="1:23" x14ac:dyDescent="0.25">
      <c r="A33" t="s">
        <v>173</v>
      </c>
      <c r="B33">
        <v>2517130</v>
      </c>
      <c r="C33">
        <v>1</v>
      </c>
      <c r="D33" t="s">
        <v>268</v>
      </c>
      <c r="E33" t="s">
        <v>270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S33" s="11" t="s">
        <v>128</v>
      </c>
      <c r="T33" s="1">
        <f>SUM(L:L)</f>
        <v>182</v>
      </c>
      <c r="U33" s="1">
        <f xml:space="preserve"> T33 *100 /$T$8</f>
        <v>73.983739837398375</v>
      </c>
      <c r="V33" s="1"/>
      <c r="W33" s="12"/>
    </row>
    <row r="34" spans="1:23" x14ac:dyDescent="0.25">
      <c r="A34" t="s">
        <v>174</v>
      </c>
      <c r="B34">
        <v>2517130</v>
      </c>
      <c r="C34">
        <v>1</v>
      </c>
      <c r="D34" t="s">
        <v>268</v>
      </c>
      <c r="E34" t="s">
        <v>270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1</v>
      </c>
      <c r="M34">
        <v>1</v>
      </c>
      <c r="N34">
        <v>0</v>
      </c>
      <c r="O34">
        <v>1</v>
      </c>
      <c r="P34">
        <v>1</v>
      </c>
      <c r="Q34">
        <v>1</v>
      </c>
      <c r="S34" s="11" t="s">
        <v>129</v>
      </c>
      <c r="T34" s="1">
        <f>SUM(M:M)</f>
        <v>173</v>
      </c>
      <c r="U34" s="1">
        <f t="shared" ref="U34:U37" si="2" xml:space="preserve"> T34 *100 /$T$8</f>
        <v>70.325203252032523</v>
      </c>
      <c r="V34" s="1"/>
      <c r="W34" s="12"/>
    </row>
    <row r="35" spans="1:23" x14ac:dyDescent="0.25">
      <c r="A35" t="s">
        <v>175</v>
      </c>
      <c r="B35">
        <v>2583580</v>
      </c>
      <c r="C35">
        <v>1</v>
      </c>
      <c r="D35" t="s">
        <v>268</v>
      </c>
      <c r="E35" t="s">
        <v>270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S35" s="11" t="s">
        <v>130</v>
      </c>
      <c r="T35" s="1">
        <f>SUM(N:N)</f>
        <v>170</v>
      </c>
      <c r="U35" s="1">
        <f t="shared" si="2"/>
        <v>69.105691056910572</v>
      </c>
      <c r="V35" s="1"/>
      <c r="W35" s="12"/>
    </row>
    <row r="36" spans="1:23" x14ac:dyDescent="0.25">
      <c r="A36" t="s">
        <v>176</v>
      </c>
      <c r="B36">
        <v>2583580</v>
      </c>
      <c r="C36">
        <v>1</v>
      </c>
      <c r="D36" t="s">
        <v>268</v>
      </c>
      <c r="E36" t="s">
        <v>270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S36" s="11" t="s">
        <v>279</v>
      </c>
      <c r="T36" s="1">
        <f>SUM(O:O)</f>
        <v>164</v>
      </c>
      <c r="U36" s="1">
        <f t="shared" si="2"/>
        <v>66.666666666666671</v>
      </c>
      <c r="V36" s="1"/>
      <c r="W36" s="12"/>
    </row>
    <row r="37" spans="1:23" x14ac:dyDescent="0.25">
      <c r="A37" t="s">
        <v>177</v>
      </c>
      <c r="B37">
        <v>2791680</v>
      </c>
      <c r="C37">
        <v>1</v>
      </c>
      <c r="D37" t="s">
        <v>268</v>
      </c>
      <c r="E37" t="s">
        <v>270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  <c r="L37">
        <v>1</v>
      </c>
      <c r="M37">
        <v>1</v>
      </c>
      <c r="N37">
        <v>0</v>
      </c>
      <c r="O37">
        <v>1</v>
      </c>
      <c r="P37">
        <v>1</v>
      </c>
      <c r="Q37">
        <v>1</v>
      </c>
      <c r="S37" s="11" t="s">
        <v>280</v>
      </c>
      <c r="T37" s="1">
        <f>SUM(P:P)</f>
        <v>165</v>
      </c>
      <c r="U37" s="1">
        <f t="shared" si="2"/>
        <v>67.073170731707322</v>
      </c>
      <c r="V37" s="1"/>
      <c r="W37" s="12"/>
    </row>
    <row r="38" spans="1:23" x14ac:dyDescent="0.25">
      <c r="A38" t="s">
        <v>178</v>
      </c>
      <c r="B38">
        <v>2890808</v>
      </c>
      <c r="C38">
        <v>1</v>
      </c>
      <c r="D38" t="s">
        <v>268</v>
      </c>
      <c r="E38" t="s">
        <v>270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S38" s="19" t="s">
        <v>283</v>
      </c>
      <c r="T38" s="13"/>
      <c r="U38" s="20">
        <f>AVERAGE(U11:U15)</f>
        <v>69.577464788732385</v>
      </c>
      <c r="V38" s="1">
        <f>Table68373425[[#This Row],[Column3]] - 1.96*$U39/SQRT(T8)</f>
        <v>69.208692126713615</v>
      </c>
      <c r="W38" s="1">
        <f>Table68373425[[#This Row],[Column3]] + 1.96*$U39/SQRT(T8)</f>
        <v>69.946237450751156</v>
      </c>
    </row>
    <row r="39" spans="1:23" x14ac:dyDescent="0.25">
      <c r="A39" t="s">
        <v>179</v>
      </c>
      <c r="B39">
        <v>2932050</v>
      </c>
      <c r="C39">
        <v>0</v>
      </c>
      <c r="D39" t="s">
        <v>269</v>
      </c>
      <c r="E39" t="s">
        <v>270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v>1</v>
      </c>
      <c r="M39">
        <v>0</v>
      </c>
      <c r="N39">
        <v>1</v>
      </c>
      <c r="O39">
        <v>1</v>
      </c>
      <c r="P39">
        <v>1</v>
      </c>
      <c r="Q39">
        <v>1</v>
      </c>
      <c r="S39" s="19" t="s">
        <v>277</v>
      </c>
      <c r="T39" s="13"/>
      <c r="U39" s="20">
        <f>_xlfn.STDEV.S(U33:U37)</f>
        <v>2.9510067338018744</v>
      </c>
      <c r="V39" s="1"/>
      <c r="W39" s="12"/>
    </row>
    <row r="40" spans="1:23" x14ac:dyDescent="0.25">
      <c r="A40" t="s">
        <v>180</v>
      </c>
      <c r="B40">
        <v>2984777</v>
      </c>
      <c r="C40">
        <v>0</v>
      </c>
      <c r="D40" t="s">
        <v>269</v>
      </c>
      <c r="E40" t="s">
        <v>270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S40" s="11" t="s">
        <v>271</v>
      </c>
      <c r="T40" s="1">
        <f>SUM(Q:Q)</f>
        <v>167</v>
      </c>
      <c r="U40" s="1"/>
      <c r="V40" s="1"/>
      <c r="W40" s="12"/>
    </row>
    <row r="41" spans="1:23" x14ac:dyDescent="0.25">
      <c r="A41" t="s">
        <v>181</v>
      </c>
      <c r="B41">
        <v>2984777</v>
      </c>
      <c r="C41">
        <v>0</v>
      </c>
      <c r="D41" t="s">
        <v>269</v>
      </c>
      <c r="E41" t="s">
        <v>270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S41" s="14" t="s">
        <v>278</v>
      </c>
      <c r="T41" s="15"/>
      <c r="U41" s="15">
        <f xml:space="preserve"> T40 * 100 / T8</f>
        <v>67.886178861788622</v>
      </c>
      <c r="V41" s="15"/>
      <c r="W41" s="16"/>
    </row>
    <row r="42" spans="1:23" x14ac:dyDescent="0.25">
      <c r="A42" t="s">
        <v>182</v>
      </c>
      <c r="B42">
        <v>3033844</v>
      </c>
      <c r="C42">
        <v>1</v>
      </c>
      <c r="D42" t="s">
        <v>268</v>
      </c>
      <c r="E42" t="s">
        <v>270</v>
      </c>
      <c r="F42">
        <v>1</v>
      </c>
      <c r="G42">
        <v>0</v>
      </c>
      <c r="H42">
        <v>1</v>
      </c>
      <c r="I42">
        <v>1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23" x14ac:dyDescent="0.25">
      <c r="A43" t="s">
        <v>183</v>
      </c>
      <c r="B43">
        <v>3134693</v>
      </c>
      <c r="C43">
        <v>0</v>
      </c>
      <c r="D43" t="s">
        <v>269</v>
      </c>
      <c r="E43" t="s">
        <v>270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</row>
    <row r="44" spans="1:23" x14ac:dyDescent="0.25">
      <c r="A44" t="s">
        <v>184</v>
      </c>
      <c r="B44">
        <v>3134693</v>
      </c>
      <c r="C44">
        <v>0</v>
      </c>
      <c r="D44" t="s">
        <v>269</v>
      </c>
      <c r="E44" t="s">
        <v>270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</row>
    <row r="45" spans="1:23" x14ac:dyDescent="0.25">
      <c r="A45" t="s">
        <v>185</v>
      </c>
      <c r="B45">
        <v>3156084</v>
      </c>
      <c r="C45">
        <v>1</v>
      </c>
      <c r="D45" t="s">
        <v>268</v>
      </c>
      <c r="E45" t="s">
        <v>270</v>
      </c>
      <c r="F45">
        <v>1</v>
      </c>
      <c r="G45">
        <v>0</v>
      </c>
      <c r="H45">
        <v>1</v>
      </c>
      <c r="I45">
        <v>1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</row>
    <row r="46" spans="1:23" x14ac:dyDescent="0.25">
      <c r="A46" t="s">
        <v>186</v>
      </c>
      <c r="B46">
        <v>3198287</v>
      </c>
      <c r="C46">
        <v>0</v>
      </c>
      <c r="D46" t="s">
        <v>269</v>
      </c>
      <c r="E46" t="s">
        <v>270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</row>
    <row r="47" spans="1:23" x14ac:dyDescent="0.25">
      <c r="A47" t="s">
        <v>187</v>
      </c>
      <c r="B47">
        <v>3198287</v>
      </c>
      <c r="C47">
        <v>0</v>
      </c>
      <c r="D47" t="s">
        <v>269</v>
      </c>
      <c r="E47" t="s">
        <v>270</v>
      </c>
      <c r="F47">
        <v>1</v>
      </c>
      <c r="G47">
        <v>1</v>
      </c>
      <c r="H47">
        <v>0</v>
      </c>
      <c r="I47">
        <v>1</v>
      </c>
      <c r="J47">
        <v>1</v>
      </c>
      <c r="K47">
        <v>0</v>
      </c>
      <c r="L47">
        <v>1</v>
      </c>
      <c r="M47">
        <v>0</v>
      </c>
      <c r="N47">
        <v>1</v>
      </c>
      <c r="O47">
        <v>1</v>
      </c>
      <c r="P47">
        <v>0</v>
      </c>
      <c r="Q47">
        <v>1</v>
      </c>
    </row>
    <row r="48" spans="1:23" x14ac:dyDescent="0.25">
      <c r="A48" t="s">
        <v>188</v>
      </c>
      <c r="B48">
        <v>3382506</v>
      </c>
      <c r="C48">
        <v>1</v>
      </c>
      <c r="D48" t="s">
        <v>268</v>
      </c>
      <c r="E48" t="s">
        <v>270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v>1</v>
      </c>
      <c r="O48">
        <v>0</v>
      </c>
      <c r="P48">
        <v>1</v>
      </c>
      <c r="Q48">
        <v>1</v>
      </c>
    </row>
    <row r="49" spans="1:17" x14ac:dyDescent="0.25">
      <c r="A49" t="s">
        <v>189</v>
      </c>
      <c r="B49">
        <v>3382506</v>
      </c>
      <c r="C49">
        <v>1</v>
      </c>
      <c r="D49" t="s">
        <v>268</v>
      </c>
      <c r="E49" t="s">
        <v>270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</row>
    <row r="50" spans="1:17" x14ac:dyDescent="0.25">
      <c r="A50" t="s">
        <v>190</v>
      </c>
      <c r="B50">
        <v>3383380</v>
      </c>
      <c r="C50">
        <v>0</v>
      </c>
      <c r="D50" t="s">
        <v>269</v>
      </c>
      <c r="E50" t="s">
        <v>270</v>
      </c>
      <c r="F50">
        <v>1</v>
      </c>
      <c r="G50">
        <v>1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0</v>
      </c>
      <c r="O50">
        <v>1</v>
      </c>
      <c r="P50">
        <v>0</v>
      </c>
      <c r="Q50">
        <v>0</v>
      </c>
    </row>
    <row r="51" spans="1:17" x14ac:dyDescent="0.25">
      <c r="A51" t="s">
        <v>191</v>
      </c>
      <c r="B51">
        <v>3383380</v>
      </c>
      <c r="C51">
        <v>0</v>
      </c>
      <c r="D51" t="s">
        <v>269</v>
      </c>
      <c r="E51" t="s">
        <v>270</v>
      </c>
      <c r="F51">
        <v>1</v>
      </c>
      <c r="G51">
        <v>1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</row>
    <row r="52" spans="1:17" x14ac:dyDescent="0.25">
      <c r="A52" t="s">
        <v>192</v>
      </c>
      <c r="B52">
        <v>3391006</v>
      </c>
      <c r="C52">
        <v>1</v>
      </c>
      <c r="D52" t="s">
        <v>268</v>
      </c>
      <c r="E52" t="s">
        <v>270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</row>
    <row r="53" spans="1:17" x14ac:dyDescent="0.25">
      <c r="A53" t="s">
        <v>193</v>
      </c>
      <c r="B53">
        <v>3391006</v>
      </c>
      <c r="C53">
        <v>1</v>
      </c>
      <c r="D53" t="s">
        <v>268</v>
      </c>
      <c r="E53" t="s">
        <v>270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t="s">
        <v>194</v>
      </c>
      <c r="B54">
        <v>3554033</v>
      </c>
      <c r="C54">
        <v>1</v>
      </c>
      <c r="D54" t="s">
        <v>268</v>
      </c>
      <c r="E54" t="s">
        <v>270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</row>
    <row r="55" spans="1:17" x14ac:dyDescent="0.25">
      <c r="A55" t="s">
        <v>195</v>
      </c>
      <c r="B55">
        <v>3554033</v>
      </c>
      <c r="C55">
        <v>1</v>
      </c>
      <c r="D55" t="s">
        <v>268</v>
      </c>
      <c r="E55" t="s">
        <v>270</v>
      </c>
      <c r="F55">
        <v>1</v>
      </c>
      <c r="G55">
        <v>1</v>
      </c>
      <c r="H55">
        <v>0</v>
      </c>
      <c r="I55">
        <v>1</v>
      </c>
      <c r="J55">
        <v>1</v>
      </c>
      <c r="K55">
        <v>1</v>
      </c>
      <c r="L55">
        <v>1</v>
      </c>
      <c r="M55">
        <v>0</v>
      </c>
      <c r="N55">
        <v>1</v>
      </c>
      <c r="O55">
        <v>1</v>
      </c>
      <c r="P55">
        <v>1</v>
      </c>
      <c r="Q55">
        <v>1</v>
      </c>
    </row>
    <row r="56" spans="1:17" x14ac:dyDescent="0.25">
      <c r="A56" t="s">
        <v>196</v>
      </c>
      <c r="B56">
        <v>3561789</v>
      </c>
      <c r="C56">
        <v>0</v>
      </c>
      <c r="D56" t="s">
        <v>269</v>
      </c>
      <c r="E56" t="s">
        <v>270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</row>
    <row r="57" spans="1:17" x14ac:dyDescent="0.25">
      <c r="A57" t="s">
        <v>197</v>
      </c>
      <c r="B57">
        <v>3561789</v>
      </c>
      <c r="C57">
        <v>0</v>
      </c>
      <c r="D57" t="s">
        <v>269</v>
      </c>
      <c r="E57" t="s">
        <v>270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</row>
    <row r="58" spans="1:17" x14ac:dyDescent="0.25">
      <c r="A58" t="s">
        <v>198</v>
      </c>
      <c r="B58">
        <v>3568167</v>
      </c>
      <c r="C58">
        <v>0</v>
      </c>
      <c r="D58" t="s">
        <v>269</v>
      </c>
      <c r="E58" t="s">
        <v>270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</row>
    <row r="59" spans="1:17" x14ac:dyDescent="0.25">
      <c r="A59" t="s">
        <v>199</v>
      </c>
      <c r="B59">
        <v>3568167</v>
      </c>
      <c r="C59">
        <v>0</v>
      </c>
      <c r="D59" t="s">
        <v>269</v>
      </c>
      <c r="E59" t="s">
        <v>270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</row>
    <row r="60" spans="1:17" x14ac:dyDescent="0.25">
      <c r="A60" t="s">
        <v>200</v>
      </c>
      <c r="B60">
        <v>3598466</v>
      </c>
      <c r="C60">
        <v>1</v>
      </c>
      <c r="D60" t="s">
        <v>268</v>
      </c>
      <c r="E60" t="s">
        <v>270</v>
      </c>
      <c r="F60">
        <v>1</v>
      </c>
      <c r="G60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0</v>
      </c>
      <c r="N60">
        <v>1</v>
      </c>
      <c r="O60">
        <v>1</v>
      </c>
      <c r="P60">
        <v>1</v>
      </c>
      <c r="Q60">
        <v>1</v>
      </c>
    </row>
    <row r="61" spans="1:17" x14ac:dyDescent="0.25">
      <c r="A61" t="s">
        <v>201</v>
      </c>
      <c r="B61">
        <v>3598466</v>
      </c>
      <c r="C61">
        <v>1</v>
      </c>
      <c r="D61" t="s">
        <v>268</v>
      </c>
      <c r="E61" t="s">
        <v>270</v>
      </c>
      <c r="F61">
        <v>1</v>
      </c>
      <c r="G61">
        <v>1</v>
      </c>
      <c r="H61">
        <v>0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>
        <v>1</v>
      </c>
      <c r="P61">
        <v>1</v>
      </c>
      <c r="Q61">
        <v>1</v>
      </c>
    </row>
    <row r="62" spans="1:17" x14ac:dyDescent="0.25">
      <c r="A62" t="s">
        <v>202</v>
      </c>
      <c r="B62">
        <v>3706056</v>
      </c>
      <c r="C62">
        <v>1</v>
      </c>
      <c r="D62" t="s">
        <v>268</v>
      </c>
      <c r="E62" t="s">
        <v>270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</row>
    <row r="63" spans="1:17" x14ac:dyDescent="0.25">
      <c r="A63" t="s">
        <v>203</v>
      </c>
      <c r="B63">
        <v>3756652</v>
      </c>
      <c r="C63">
        <v>1</v>
      </c>
      <c r="D63" t="s">
        <v>268</v>
      </c>
      <c r="E63" t="s">
        <v>270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1</v>
      </c>
      <c r="M63">
        <v>1</v>
      </c>
      <c r="N63">
        <v>1</v>
      </c>
      <c r="O63">
        <v>0</v>
      </c>
      <c r="P63">
        <v>1</v>
      </c>
      <c r="Q63">
        <v>1</v>
      </c>
    </row>
    <row r="64" spans="1:17" x14ac:dyDescent="0.25">
      <c r="A64" t="s">
        <v>204</v>
      </c>
      <c r="B64">
        <v>3802938</v>
      </c>
      <c r="C64">
        <v>0</v>
      </c>
      <c r="D64" t="s">
        <v>269</v>
      </c>
      <c r="E64" t="s">
        <v>270</v>
      </c>
      <c r="F64">
        <v>1</v>
      </c>
      <c r="G64">
        <v>1</v>
      </c>
      <c r="H64">
        <v>0</v>
      </c>
      <c r="I64">
        <v>0</v>
      </c>
      <c r="J64">
        <v>1</v>
      </c>
      <c r="K64">
        <v>0</v>
      </c>
      <c r="L64">
        <v>1</v>
      </c>
      <c r="M64">
        <v>0</v>
      </c>
      <c r="N64">
        <v>0</v>
      </c>
      <c r="O64">
        <v>1</v>
      </c>
      <c r="P64">
        <v>0</v>
      </c>
      <c r="Q64">
        <v>0</v>
      </c>
    </row>
    <row r="65" spans="1:17" x14ac:dyDescent="0.25">
      <c r="A65" t="s">
        <v>205</v>
      </c>
      <c r="B65">
        <v>3802938</v>
      </c>
      <c r="C65">
        <v>0</v>
      </c>
      <c r="D65" t="s">
        <v>269</v>
      </c>
      <c r="E65" t="s">
        <v>270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1</v>
      </c>
      <c r="M65">
        <v>0</v>
      </c>
      <c r="N65">
        <v>0</v>
      </c>
      <c r="O65">
        <v>1</v>
      </c>
      <c r="P65">
        <v>0</v>
      </c>
      <c r="Q65">
        <v>0</v>
      </c>
    </row>
    <row r="66" spans="1:17" x14ac:dyDescent="0.25">
      <c r="A66" t="s">
        <v>206</v>
      </c>
      <c r="B66">
        <v>3826232</v>
      </c>
      <c r="C66">
        <v>1</v>
      </c>
      <c r="D66" t="s">
        <v>268</v>
      </c>
      <c r="E66" t="s">
        <v>270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</row>
    <row r="67" spans="1:17" x14ac:dyDescent="0.25">
      <c r="A67" t="s">
        <v>207</v>
      </c>
      <c r="B67">
        <v>4011374</v>
      </c>
      <c r="C67">
        <v>1</v>
      </c>
      <c r="D67" t="s">
        <v>268</v>
      </c>
      <c r="E67" t="s">
        <v>270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</row>
    <row r="68" spans="1:17" x14ac:dyDescent="0.25">
      <c r="A68" t="s">
        <v>208</v>
      </c>
      <c r="B68">
        <v>4011374</v>
      </c>
      <c r="C68">
        <v>1</v>
      </c>
      <c r="D68" t="s">
        <v>268</v>
      </c>
      <c r="E68" t="s">
        <v>270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</row>
    <row r="69" spans="1:17" x14ac:dyDescent="0.25">
      <c r="A69" t="s">
        <v>209</v>
      </c>
      <c r="B69">
        <v>4038762</v>
      </c>
      <c r="C69">
        <v>0</v>
      </c>
      <c r="D69" t="s">
        <v>269</v>
      </c>
      <c r="E69" t="s">
        <v>270</v>
      </c>
      <c r="F69">
        <v>1</v>
      </c>
      <c r="G69">
        <v>0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 t="s">
        <v>210</v>
      </c>
      <c r="B70">
        <v>4069794</v>
      </c>
      <c r="C70">
        <v>1</v>
      </c>
      <c r="D70" t="s">
        <v>268</v>
      </c>
      <c r="E70" t="s">
        <v>270</v>
      </c>
      <c r="F70">
        <v>1</v>
      </c>
      <c r="G70">
        <v>0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 t="s">
        <v>211</v>
      </c>
      <c r="B71">
        <v>4127426</v>
      </c>
      <c r="C71">
        <v>0</v>
      </c>
      <c r="D71" t="s">
        <v>269</v>
      </c>
      <c r="E71" t="s">
        <v>270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1</v>
      </c>
      <c r="P71">
        <v>1</v>
      </c>
      <c r="Q71">
        <v>1</v>
      </c>
    </row>
    <row r="72" spans="1:17" x14ac:dyDescent="0.25">
      <c r="A72" t="s">
        <v>212</v>
      </c>
      <c r="B72">
        <v>4127426</v>
      </c>
      <c r="C72">
        <v>0</v>
      </c>
      <c r="D72" t="s">
        <v>269</v>
      </c>
      <c r="E72" t="s">
        <v>270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 t="s">
        <v>213</v>
      </c>
      <c r="B73">
        <v>4130938</v>
      </c>
      <c r="C73">
        <v>0</v>
      </c>
      <c r="D73" t="s">
        <v>269</v>
      </c>
      <c r="E73" t="s">
        <v>270</v>
      </c>
      <c r="F73">
        <v>1</v>
      </c>
      <c r="G73">
        <v>1</v>
      </c>
      <c r="H73">
        <v>1</v>
      </c>
      <c r="I73">
        <v>1</v>
      </c>
      <c r="J73">
        <v>1</v>
      </c>
      <c r="K73">
        <v>0</v>
      </c>
      <c r="L73">
        <v>1</v>
      </c>
      <c r="M73">
        <v>1</v>
      </c>
      <c r="N73">
        <v>1</v>
      </c>
      <c r="O73">
        <v>1</v>
      </c>
      <c r="P73">
        <v>0</v>
      </c>
      <c r="Q73">
        <v>1</v>
      </c>
    </row>
    <row r="74" spans="1:17" x14ac:dyDescent="0.25">
      <c r="A74" t="s">
        <v>214</v>
      </c>
      <c r="B74">
        <v>4215662</v>
      </c>
      <c r="C74">
        <v>0</v>
      </c>
      <c r="D74" t="s">
        <v>269</v>
      </c>
      <c r="E74" t="s">
        <v>270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</row>
    <row r="75" spans="1:17" x14ac:dyDescent="0.25">
      <c r="A75" t="s">
        <v>215</v>
      </c>
      <c r="B75">
        <v>4215662</v>
      </c>
      <c r="C75">
        <v>0</v>
      </c>
      <c r="D75" t="s">
        <v>269</v>
      </c>
      <c r="E75" t="s">
        <v>270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</row>
    <row r="76" spans="1:17" x14ac:dyDescent="0.25">
      <c r="A76" t="s">
        <v>216</v>
      </c>
      <c r="B76">
        <v>4244556</v>
      </c>
      <c r="C76">
        <v>1</v>
      </c>
      <c r="D76" t="s">
        <v>268</v>
      </c>
      <c r="E76" t="s">
        <v>270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</row>
    <row r="77" spans="1:17" x14ac:dyDescent="0.25">
      <c r="A77" t="s">
        <v>217</v>
      </c>
      <c r="B77">
        <v>4244556</v>
      </c>
      <c r="C77">
        <v>1</v>
      </c>
      <c r="D77" t="s">
        <v>268</v>
      </c>
      <c r="E77" t="s">
        <v>270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</row>
    <row r="78" spans="1:17" x14ac:dyDescent="0.25">
      <c r="A78" t="s">
        <v>218</v>
      </c>
      <c r="B78">
        <v>4322638</v>
      </c>
      <c r="C78">
        <v>1</v>
      </c>
      <c r="D78" t="s">
        <v>268</v>
      </c>
      <c r="E78" t="s">
        <v>270</v>
      </c>
      <c r="F78">
        <v>1</v>
      </c>
      <c r="G78">
        <v>0</v>
      </c>
      <c r="H78">
        <v>1</v>
      </c>
      <c r="I78">
        <v>1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t="s">
        <v>219</v>
      </c>
      <c r="B79">
        <v>4322638</v>
      </c>
      <c r="C79">
        <v>1</v>
      </c>
      <c r="D79" t="s">
        <v>268</v>
      </c>
      <c r="E79" t="s">
        <v>270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</row>
    <row r="80" spans="1:17" x14ac:dyDescent="0.25">
      <c r="A80" t="s">
        <v>220</v>
      </c>
      <c r="B80">
        <v>4375090</v>
      </c>
      <c r="C80">
        <v>0</v>
      </c>
      <c r="D80" t="s">
        <v>269</v>
      </c>
      <c r="E80" t="s">
        <v>270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</row>
    <row r="81" spans="1:17" x14ac:dyDescent="0.25">
      <c r="A81" t="s">
        <v>221</v>
      </c>
      <c r="B81">
        <v>4415530</v>
      </c>
      <c r="C81">
        <v>1</v>
      </c>
      <c r="D81" t="s">
        <v>268</v>
      </c>
      <c r="E81" t="s">
        <v>270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</row>
    <row r="82" spans="1:17" x14ac:dyDescent="0.25">
      <c r="A82" t="s">
        <v>222</v>
      </c>
      <c r="B82">
        <v>4472792</v>
      </c>
      <c r="C82">
        <v>1</v>
      </c>
      <c r="D82" t="s">
        <v>268</v>
      </c>
      <c r="E82" t="s">
        <v>270</v>
      </c>
      <c r="F82">
        <v>1</v>
      </c>
      <c r="G82">
        <v>1</v>
      </c>
      <c r="H82">
        <v>1</v>
      </c>
      <c r="I82">
        <v>1</v>
      </c>
      <c r="J82">
        <v>1</v>
      </c>
      <c r="K82">
        <v>0</v>
      </c>
      <c r="L82">
        <v>1</v>
      </c>
      <c r="M82">
        <v>1</v>
      </c>
      <c r="N82">
        <v>1</v>
      </c>
      <c r="O82">
        <v>1</v>
      </c>
      <c r="P82">
        <v>0</v>
      </c>
      <c r="Q82">
        <v>1</v>
      </c>
    </row>
    <row r="83" spans="1:17" x14ac:dyDescent="0.25">
      <c r="A83" t="s">
        <v>223</v>
      </c>
      <c r="B83">
        <v>4530859</v>
      </c>
      <c r="C83">
        <v>0</v>
      </c>
      <c r="D83" t="s">
        <v>269</v>
      </c>
      <c r="E83" t="s">
        <v>270</v>
      </c>
      <c r="F83">
        <v>1</v>
      </c>
      <c r="G83">
        <v>1</v>
      </c>
      <c r="H83">
        <v>0</v>
      </c>
      <c r="I83">
        <v>0</v>
      </c>
      <c r="J83">
        <v>1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</row>
    <row r="84" spans="1:17" x14ac:dyDescent="0.25">
      <c r="A84" t="s">
        <v>224</v>
      </c>
      <c r="B84">
        <v>4532453</v>
      </c>
      <c r="C84">
        <v>0</v>
      </c>
      <c r="D84" t="s">
        <v>269</v>
      </c>
      <c r="E84" t="s">
        <v>270</v>
      </c>
      <c r="F84">
        <v>1</v>
      </c>
      <c r="G84">
        <v>1</v>
      </c>
      <c r="H84">
        <v>0</v>
      </c>
      <c r="I84">
        <v>1</v>
      </c>
      <c r="J84">
        <v>1</v>
      </c>
      <c r="K84">
        <v>1</v>
      </c>
      <c r="L84">
        <v>1</v>
      </c>
      <c r="M84">
        <v>0</v>
      </c>
      <c r="N84">
        <v>1</v>
      </c>
      <c r="O84">
        <v>1</v>
      </c>
      <c r="P84">
        <v>1</v>
      </c>
      <c r="Q84">
        <v>1</v>
      </c>
    </row>
    <row r="85" spans="1:17" x14ac:dyDescent="0.25">
      <c r="A85" t="s">
        <v>225</v>
      </c>
      <c r="B85">
        <v>4535648</v>
      </c>
      <c r="C85">
        <v>0</v>
      </c>
      <c r="D85" t="s">
        <v>269</v>
      </c>
      <c r="E85" t="s">
        <v>270</v>
      </c>
      <c r="F85">
        <v>1</v>
      </c>
      <c r="G85">
        <v>1</v>
      </c>
      <c r="H85">
        <v>1</v>
      </c>
      <c r="I85">
        <v>1</v>
      </c>
      <c r="J85">
        <v>0</v>
      </c>
      <c r="K85">
        <v>1</v>
      </c>
      <c r="L85">
        <v>1</v>
      </c>
      <c r="M85">
        <v>1</v>
      </c>
      <c r="N85">
        <v>1</v>
      </c>
      <c r="O85">
        <v>0</v>
      </c>
      <c r="P85">
        <v>1</v>
      </c>
      <c r="Q85">
        <v>1</v>
      </c>
    </row>
    <row r="86" spans="1:17" x14ac:dyDescent="0.25">
      <c r="A86" t="s">
        <v>226</v>
      </c>
      <c r="B86">
        <v>4548991</v>
      </c>
      <c r="C86">
        <v>0</v>
      </c>
      <c r="D86" t="s">
        <v>269</v>
      </c>
      <c r="E86" t="s">
        <v>270</v>
      </c>
      <c r="F86">
        <v>1</v>
      </c>
      <c r="G86">
        <v>0</v>
      </c>
      <c r="H86">
        <v>1</v>
      </c>
      <c r="I86">
        <v>1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 t="s">
        <v>227</v>
      </c>
      <c r="B87">
        <v>4548991</v>
      </c>
      <c r="C87">
        <v>0</v>
      </c>
      <c r="D87" t="s">
        <v>269</v>
      </c>
      <c r="E87" t="s">
        <v>270</v>
      </c>
      <c r="F87">
        <v>1</v>
      </c>
      <c r="G87">
        <v>0</v>
      </c>
      <c r="H87">
        <v>1</v>
      </c>
      <c r="I87">
        <v>0</v>
      </c>
      <c r="J87">
        <v>1</v>
      </c>
      <c r="K87">
        <v>1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</row>
    <row r="88" spans="1:17" x14ac:dyDescent="0.25">
      <c r="A88" t="s">
        <v>228</v>
      </c>
      <c r="B88">
        <v>4614800</v>
      </c>
      <c r="C88">
        <v>0</v>
      </c>
      <c r="D88" t="s">
        <v>269</v>
      </c>
      <c r="E88" t="s">
        <v>270</v>
      </c>
      <c r="F88">
        <v>1</v>
      </c>
      <c r="G88">
        <v>1</v>
      </c>
      <c r="H88">
        <v>1</v>
      </c>
      <c r="I88">
        <v>1</v>
      </c>
      <c r="J88">
        <v>0</v>
      </c>
      <c r="K88">
        <v>0</v>
      </c>
      <c r="L88">
        <v>1</v>
      </c>
      <c r="M88">
        <v>1</v>
      </c>
      <c r="N88">
        <v>1</v>
      </c>
      <c r="O88">
        <v>0</v>
      </c>
      <c r="P88">
        <v>0</v>
      </c>
      <c r="Q88">
        <v>1</v>
      </c>
    </row>
    <row r="89" spans="1:17" x14ac:dyDescent="0.25">
      <c r="A89" t="s">
        <v>229</v>
      </c>
      <c r="B89">
        <v>4614800</v>
      </c>
      <c r="C89">
        <v>0</v>
      </c>
      <c r="D89" t="s">
        <v>269</v>
      </c>
      <c r="E89" t="s">
        <v>270</v>
      </c>
      <c r="F89">
        <v>1</v>
      </c>
      <c r="G89">
        <v>1</v>
      </c>
      <c r="H89">
        <v>1</v>
      </c>
      <c r="I89">
        <v>1</v>
      </c>
      <c r="J89">
        <v>0</v>
      </c>
      <c r="K89">
        <v>0</v>
      </c>
      <c r="L89">
        <v>1</v>
      </c>
      <c r="M89">
        <v>1</v>
      </c>
      <c r="N89">
        <v>1</v>
      </c>
      <c r="O89">
        <v>0</v>
      </c>
      <c r="P89">
        <v>0</v>
      </c>
      <c r="Q89">
        <v>1</v>
      </c>
    </row>
    <row r="90" spans="1:17" x14ac:dyDescent="0.25">
      <c r="A90" t="s">
        <v>230</v>
      </c>
      <c r="B90">
        <v>4619705</v>
      </c>
      <c r="C90">
        <v>1</v>
      </c>
      <c r="D90" t="s">
        <v>268</v>
      </c>
      <c r="E90" t="s">
        <v>270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</row>
    <row r="91" spans="1:17" x14ac:dyDescent="0.25">
      <c r="A91" t="s">
        <v>231</v>
      </c>
      <c r="B91">
        <v>4619705</v>
      </c>
      <c r="C91">
        <v>1</v>
      </c>
      <c r="D91" t="s">
        <v>268</v>
      </c>
      <c r="E91" t="s">
        <v>270</v>
      </c>
      <c r="F91">
        <v>1</v>
      </c>
      <c r="G91">
        <v>0</v>
      </c>
      <c r="H91">
        <v>0</v>
      </c>
      <c r="I91">
        <v>1</v>
      </c>
      <c r="J91">
        <v>1</v>
      </c>
      <c r="K91">
        <v>1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 t="s">
        <v>232</v>
      </c>
      <c r="B92">
        <v>4738821</v>
      </c>
      <c r="C92">
        <v>0</v>
      </c>
      <c r="D92" t="s">
        <v>269</v>
      </c>
      <c r="E92" t="s">
        <v>270</v>
      </c>
      <c r="F92">
        <v>1</v>
      </c>
      <c r="G92">
        <v>0</v>
      </c>
      <c r="H92">
        <v>1</v>
      </c>
      <c r="I92">
        <v>1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 t="s">
        <v>233</v>
      </c>
      <c r="B93">
        <v>4751589</v>
      </c>
      <c r="C93">
        <v>0</v>
      </c>
      <c r="D93" t="s">
        <v>269</v>
      </c>
      <c r="E93" t="s">
        <v>270</v>
      </c>
      <c r="F93">
        <v>1</v>
      </c>
      <c r="G93">
        <v>0</v>
      </c>
      <c r="H93">
        <v>1</v>
      </c>
      <c r="I93">
        <v>1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5">
      <c r="A94" t="s">
        <v>234</v>
      </c>
      <c r="B94">
        <v>4798230</v>
      </c>
      <c r="C94">
        <v>1</v>
      </c>
      <c r="D94" t="s">
        <v>268</v>
      </c>
      <c r="E94" t="s">
        <v>270</v>
      </c>
      <c r="F94">
        <v>1</v>
      </c>
      <c r="G94">
        <v>1</v>
      </c>
      <c r="H94">
        <v>1</v>
      </c>
      <c r="I94">
        <v>0</v>
      </c>
      <c r="J94">
        <v>1</v>
      </c>
      <c r="K94">
        <v>1</v>
      </c>
      <c r="L94">
        <v>1</v>
      </c>
      <c r="M94">
        <v>1</v>
      </c>
      <c r="N94">
        <v>0</v>
      </c>
      <c r="O94">
        <v>1</v>
      </c>
      <c r="P94">
        <v>1</v>
      </c>
      <c r="Q94">
        <v>1</v>
      </c>
    </row>
    <row r="95" spans="1:17" x14ac:dyDescent="0.25">
      <c r="A95" t="s">
        <v>235</v>
      </c>
      <c r="B95">
        <v>4798230</v>
      </c>
      <c r="C95">
        <v>1</v>
      </c>
      <c r="D95" t="s">
        <v>268</v>
      </c>
      <c r="E95" t="s">
        <v>270</v>
      </c>
      <c r="F95">
        <v>1</v>
      </c>
      <c r="G95">
        <v>0</v>
      </c>
      <c r="H95">
        <v>1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</row>
    <row r="96" spans="1:17" x14ac:dyDescent="0.25">
      <c r="A96" t="s">
        <v>236</v>
      </c>
      <c r="B96">
        <v>4798230</v>
      </c>
      <c r="C96">
        <v>1</v>
      </c>
      <c r="D96" t="s">
        <v>268</v>
      </c>
      <c r="E96" t="s">
        <v>270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</row>
    <row r="97" spans="1:17" x14ac:dyDescent="0.25">
      <c r="A97" t="s">
        <v>237</v>
      </c>
      <c r="B97">
        <v>4868455</v>
      </c>
      <c r="C97">
        <v>0</v>
      </c>
      <c r="D97" t="s">
        <v>269</v>
      </c>
      <c r="E97" t="s">
        <v>270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</row>
    <row r="98" spans="1:17" x14ac:dyDescent="0.25">
      <c r="A98" t="s">
        <v>238</v>
      </c>
      <c r="B98">
        <v>4868455</v>
      </c>
      <c r="C98">
        <v>0</v>
      </c>
      <c r="D98" t="s">
        <v>269</v>
      </c>
      <c r="E98" t="s">
        <v>270</v>
      </c>
      <c r="F98">
        <v>1</v>
      </c>
      <c r="G98">
        <v>1</v>
      </c>
      <c r="H98">
        <v>1</v>
      </c>
      <c r="I98">
        <v>0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1</v>
      </c>
    </row>
    <row r="99" spans="1:17" x14ac:dyDescent="0.25">
      <c r="A99" t="s">
        <v>239</v>
      </c>
      <c r="B99">
        <v>4907629</v>
      </c>
      <c r="C99">
        <v>1</v>
      </c>
      <c r="D99" t="s">
        <v>268</v>
      </c>
      <c r="E99" t="s">
        <v>270</v>
      </c>
      <c r="F99">
        <v>1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</row>
    <row r="100" spans="1:17" x14ac:dyDescent="0.25">
      <c r="A100" t="s">
        <v>240</v>
      </c>
      <c r="B100">
        <v>5035719</v>
      </c>
      <c r="C100">
        <v>0</v>
      </c>
      <c r="D100" t="s">
        <v>269</v>
      </c>
      <c r="E100" t="s">
        <v>270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1</v>
      </c>
      <c r="L100">
        <v>1</v>
      </c>
      <c r="M100">
        <v>1</v>
      </c>
      <c r="N100">
        <v>0</v>
      </c>
      <c r="O100">
        <v>0</v>
      </c>
      <c r="P100">
        <v>1</v>
      </c>
      <c r="Q100">
        <v>1</v>
      </c>
    </row>
    <row r="101" spans="1:17" x14ac:dyDescent="0.25">
      <c r="A101" t="s">
        <v>241</v>
      </c>
      <c r="B101">
        <v>5101325</v>
      </c>
      <c r="C101">
        <v>1</v>
      </c>
      <c r="D101" t="s">
        <v>268</v>
      </c>
      <c r="E101" t="s">
        <v>270</v>
      </c>
      <c r="F101">
        <v>1</v>
      </c>
      <c r="G101">
        <v>0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5">
      <c r="A102" t="s">
        <v>242</v>
      </c>
      <c r="B102">
        <v>5157987</v>
      </c>
      <c r="C102">
        <v>1</v>
      </c>
      <c r="D102" t="s">
        <v>268</v>
      </c>
      <c r="E102" t="s">
        <v>270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1</v>
      </c>
      <c r="M102">
        <v>0</v>
      </c>
      <c r="N102">
        <v>1</v>
      </c>
      <c r="O102">
        <v>1</v>
      </c>
      <c r="P102">
        <v>0</v>
      </c>
      <c r="Q102">
        <v>1</v>
      </c>
    </row>
    <row r="103" spans="1:17" x14ac:dyDescent="0.25">
      <c r="A103" t="s">
        <v>243</v>
      </c>
      <c r="B103">
        <v>5208752</v>
      </c>
      <c r="C103">
        <v>1</v>
      </c>
      <c r="D103" t="s">
        <v>268</v>
      </c>
      <c r="E103" t="s">
        <v>270</v>
      </c>
      <c r="F103">
        <v>1</v>
      </c>
      <c r="G103">
        <v>0</v>
      </c>
      <c r="H103">
        <v>1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 t="s">
        <v>244</v>
      </c>
      <c r="B104">
        <v>5208752</v>
      </c>
      <c r="C104">
        <v>1</v>
      </c>
      <c r="D104" t="s">
        <v>268</v>
      </c>
      <c r="E104" t="s">
        <v>270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</row>
    <row r="105" spans="1:17" x14ac:dyDescent="0.25">
      <c r="A105" t="s">
        <v>245</v>
      </c>
      <c r="B105">
        <v>5221906</v>
      </c>
      <c r="C105">
        <v>1</v>
      </c>
      <c r="D105" t="s">
        <v>268</v>
      </c>
      <c r="E105" t="s">
        <v>270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</row>
    <row r="106" spans="1:17" x14ac:dyDescent="0.25">
      <c r="A106" t="s">
        <v>246</v>
      </c>
      <c r="B106">
        <v>5221906</v>
      </c>
      <c r="C106">
        <v>1</v>
      </c>
      <c r="D106" t="s">
        <v>268</v>
      </c>
      <c r="E106" t="s">
        <v>270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5">
      <c r="A107" t="s">
        <v>247</v>
      </c>
      <c r="B107">
        <v>5229530</v>
      </c>
      <c r="C107">
        <v>1</v>
      </c>
      <c r="D107" t="s">
        <v>268</v>
      </c>
      <c r="E107" t="s">
        <v>270</v>
      </c>
      <c r="F107">
        <v>1</v>
      </c>
      <c r="G107">
        <v>1</v>
      </c>
      <c r="H107">
        <v>0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1</v>
      </c>
      <c r="O107">
        <v>0</v>
      </c>
      <c r="P107">
        <v>0</v>
      </c>
      <c r="Q107">
        <v>0</v>
      </c>
    </row>
    <row r="108" spans="1:17" x14ac:dyDescent="0.25">
      <c r="A108" t="s">
        <v>248</v>
      </c>
      <c r="B108">
        <v>5424494</v>
      </c>
      <c r="C108">
        <v>1</v>
      </c>
      <c r="D108" t="s">
        <v>268</v>
      </c>
      <c r="E108" t="s">
        <v>270</v>
      </c>
      <c r="F108">
        <v>1</v>
      </c>
      <c r="G108">
        <v>1</v>
      </c>
      <c r="H108">
        <v>0</v>
      </c>
      <c r="I108">
        <v>1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0</v>
      </c>
    </row>
    <row r="109" spans="1:17" x14ac:dyDescent="0.25">
      <c r="A109" t="s">
        <v>249</v>
      </c>
      <c r="B109">
        <v>5424494</v>
      </c>
      <c r="C109">
        <v>1</v>
      </c>
      <c r="D109" t="s">
        <v>268</v>
      </c>
      <c r="E109" t="s">
        <v>270</v>
      </c>
      <c r="F109">
        <v>1</v>
      </c>
      <c r="G109">
        <v>1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0</v>
      </c>
      <c r="N109">
        <v>1</v>
      </c>
      <c r="O109">
        <v>0</v>
      </c>
      <c r="P109">
        <v>0</v>
      </c>
      <c r="Q109">
        <v>0</v>
      </c>
    </row>
    <row r="110" spans="1:17" x14ac:dyDescent="0.25">
      <c r="A110" t="s">
        <v>250</v>
      </c>
      <c r="B110">
        <v>5471094</v>
      </c>
      <c r="C110">
        <v>1</v>
      </c>
      <c r="D110" t="s">
        <v>268</v>
      </c>
      <c r="E110" t="s">
        <v>270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</row>
    <row r="111" spans="1:17" x14ac:dyDescent="0.25">
      <c r="A111" t="s">
        <v>251</v>
      </c>
      <c r="B111">
        <v>5527470</v>
      </c>
      <c r="C111">
        <v>1</v>
      </c>
      <c r="D111" t="s">
        <v>268</v>
      </c>
      <c r="E111" t="s">
        <v>270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</row>
    <row r="112" spans="1:17" x14ac:dyDescent="0.25">
      <c r="A112" t="s">
        <v>252</v>
      </c>
      <c r="B112">
        <v>5563399</v>
      </c>
      <c r="C112">
        <v>0</v>
      </c>
      <c r="D112" t="s">
        <v>269</v>
      </c>
      <c r="E112" t="s">
        <v>270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1</v>
      </c>
    </row>
    <row r="113" spans="1:17" x14ac:dyDescent="0.25">
      <c r="A113" t="s">
        <v>253</v>
      </c>
      <c r="B113">
        <v>5572442</v>
      </c>
      <c r="C113">
        <v>1</v>
      </c>
      <c r="D113" t="s">
        <v>268</v>
      </c>
      <c r="E113" t="s">
        <v>270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</row>
    <row r="114" spans="1:17" x14ac:dyDescent="0.25">
      <c r="A114" t="s">
        <v>254</v>
      </c>
      <c r="B114">
        <v>5572442</v>
      </c>
      <c r="C114">
        <v>1</v>
      </c>
      <c r="D114" t="s">
        <v>268</v>
      </c>
      <c r="E114" t="s">
        <v>270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</row>
    <row r="115" spans="1:17" x14ac:dyDescent="0.25">
      <c r="A115" t="s">
        <v>255</v>
      </c>
      <c r="B115">
        <v>5640521</v>
      </c>
      <c r="C115">
        <v>1</v>
      </c>
      <c r="D115" t="s">
        <v>268</v>
      </c>
      <c r="E115" t="s">
        <v>270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</row>
    <row r="116" spans="1:17" x14ac:dyDescent="0.25">
      <c r="A116" t="s">
        <v>256</v>
      </c>
      <c r="B116">
        <v>5651883</v>
      </c>
      <c r="C116">
        <v>0</v>
      </c>
      <c r="D116" t="s">
        <v>269</v>
      </c>
      <c r="E116" t="s">
        <v>270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</row>
    <row r="117" spans="1:17" x14ac:dyDescent="0.25">
      <c r="A117" t="s">
        <v>257</v>
      </c>
      <c r="B117">
        <v>5651883</v>
      </c>
      <c r="C117">
        <v>0</v>
      </c>
      <c r="D117" t="s">
        <v>269</v>
      </c>
      <c r="E117" t="s">
        <v>270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</row>
    <row r="118" spans="1:17" x14ac:dyDescent="0.25">
      <c r="A118" t="s">
        <v>258</v>
      </c>
      <c r="B118">
        <v>5659619</v>
      </c>
      <c r="C118">
        <v>1</v>
      </c>
      <c r="D118" t="s">
        <v>268</v>
      </c>
      <c r="E118" t="s">
        <v>270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</row>
    <row r="119" spans="1:17" x14ac:dyDescent="0.25">
      <c r="A119" t="s">
        <v>259</v>
      </c>
      <c r="B119">
        <v>5749875</v>
      </c>
      <c r="C119">
        <v>1</v>
      </c>
      <c r="D119" t="s">
        <v>268</v>
      </c>
      <c r="E119" t="s">
        <v>270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</row>
    <row r="120" spans="1:17" x14ac:dyDescent="0.25">
      <c r="A120" t="s">
        <v>260</v>
      </c>
      <c r="B120">
        <v>5776153</v>
      </c>
      <c r="C120">
        <v>1</v>
      </c>
      <c r="D120" t="s">
        <v>268</v>
      </c>
      <c r="E120" t="s">
        <v>270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</row>
    <row r="121" spans="1:17" x14ac:dyDescent="0.25">
      <c r="A121" t="s">
        <v>261</v>
      </c>
      <c r="B121">
        <v>5776153</v>
      </c>
      <c r="C121">
        <v>1</v>
      </c>
      <c r="D121" t="s">
        <v>268</v>
      </c>
      <c r="E121" t="s">
        <v>270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</row>
    <row r="122" spans="1:17" x14ac:dyDescent="0.25">
      <c r="A122" t="s">
        <v>262</v>
      </c>
      <c r="B122">
        <v>5841706</v>
      </c>
      <c r="C122">
        <v>1</v>
      </c>
      <c r="D122" t="s">
        <v>268</v>
      </c>
      <c r="E122" t="s">
        <v>270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0</v>
      </c>
      <c r="L122">
        <v>1</v>
      </c>
      <c r="M122">
        <v>1</v>
      </c>
      <c r="N122">
        <v>1</v>
      </c>
      <c r="O122">
        <v>1</v>
      </c>
      <c r="P122">
        <v>0</v>
      </c>
      <c r="Q122">
        <v>1</v>
      </c>
    </row>
    <row r="123" spans="1:17" x14ac:dyDescent="0.25">
      <c r="A123" t="s">
        <v>263</v>
      </c>
      <c r="B123">
        <v>5861534</v>
      </c>
      <c r="C123">
        <v>0</v>
      </c>
      <c r="D123" t="s">
        <v>269</v>
      </c>
      <c r="E123" t="s">
        <v>270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</row>
    <row r="124" spans="1:17" x14ac:dyDescent="0.25">
      <c r="A124" t="s">
        <v>264</v>
      </c>
      <c r="B124">
        <v>5953087</v>
      </c>
      <c r="C124">
        <v>0</v>
      </c>
      <c r="D124" t="s">
        <v>269</v>
      </c>
      <c r="E124" t="s">
        <v>270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</row>
    <row r="125" spans="1:17" x14ac:dyDescent="0.25">
      <c r="A125" t="s">
        <v>3</v>
      </c>
      <c r="B125">
        <v>1001688</v>
      </c>
      <c r="C125">
        <v>1</v>
      </c>
      <c r="D125" t="str">
        <f>IF(C125=1, "MALE", "FEMALE")</f>
        <v>MALE</v>
      </c>
      <c r="E125" t="str">
        <f>IF(F125=0,"Healthy","Parkinson")</f>
        <v>Healthy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f>IF(G125 = $F125, 1, 0)</f>
        <v>1</v>
      </c>
      <c r="M125">
        <f t="shared" ref="M125:P140" si="3">IF(H125 = $F125, 1, 0)</f>
        <v>1</v>
      </c>
      <c r="N125">
        <f t="shared" si="3"/>
        <v>1</v>
      </c>
      <c r="O125">
        <f t="shared" si="3"/>
        <v>1</v>
      </c>
      <c r="P125">
        <f t="shared" si="3"/>
        <v>1</v>
      </c>
      <c r="Q125">
        <f>MODE(L125:P125)</f>
        <v>1</v>
      </c>
    </row>
    <row r="126" spans="1:17" x14ac:dyDescent="0.25">
      <c r="A126" t="s">
        <v>4</v>
      </c>
      <c r="B126">
        <v>1013679</v>
      </c>
      <c r="C126">
        <v>1</v>
      </c>
      <c r="D126" t="str">
        <f t="shared" ref="D126:D189" si="4">IF(C126=1, "MALE", "FEMALE")</f>
        <v>MALE</v>
      </c>
      <c r="E126" t="str">
        <f t="shared" ref="E126:E189" si="5">IF(F126=0,"Healthy","Parkinson")</f>
        <v>Healthy</v>
      </c>
      <c r="F126">
        <v>0</v>
      </c>
      <c r="G126">
        <v>1</v>
      </c>
      <c r="H126">
        <v>0</v>
      </c>
      <c r="I126">
        <v>0</v>
      </c>
      <c r="J126">
        <v>1</v>
      </c>
      <c r="K126">
        <v>0</v>
      </c>
      <c r="L126">
        <f t="shared" ref="L126:P171" si="6">IF(G126 = $F126, 1, 0)</f>
        <v>0</v>
      </c>
      <c r="M126">
        <f t="shared" si="3"/>
        <v>1</v>
      </c>
      <c r="N126">
        <f t="shared" si="3"/>
        <v>1</v>
      </c>
      <c r="O126">
        <f t="shared" si="3"/>
        <v>0</v>
      </c>
      <c r="P126">
        <f t="shared" si="3"/>
        <v>1</v>
      </c>
      <c r="Q126">
        <f t="shared" ref="Q126:Q189" si="7">MODE(L126:P126)</f>
        <v>1</v>
      </c>
    </row>
    <row r="127" spans="1:17" x14ac:dyDescent="0.25">
      <c r="A127" t="s">
        <v>5</v>
      </c>
      <c r="B127">
        <v>1015022</v>
      </c>
      <c r="C127">
        <v>1</v>
      </c>
      <c r="D127" t="str">
        <f t="shared" si="4"/>
        <v>MALE</v>
      </c>
      <c r="E127" t="str">
        <f t="shared" si="5"/>
        <v>Healthy</v>
      </c>
      <c r="F127">
        <v>0</v>
      </c>
      <c r="G127">
        <v>1</v>
      </c>
      <c r="H127">
        <v>1</v>
      </c>
      <c r="I127">
        <v>1</v>
      </c>
      <c r="J127">
        <v>1</v>
      </c>
      <c r="K127">
        <v>1</v>
      </c>
      <c r="L127">
        <f t="shared" si="6"/>
        <v>0</v>
      </c>
      <c r="M127">
        <f t="shared" si="3"/>
        <v>0</v>
      </c>
      <c r="N127">
        <f t="shared" si="3"/>
        <v>0</v>
      </c>
      <c r="O127">
        <f t="shared" si="3"/>
        <v>0</v>
      </c>
      <c r="P127">
        <f t="shared" si="3"/>
        <v>0</v>
      </c>
      <c r="Q127">
        <f t="shared" si="7"/>
        <v>0</v>
      </c>
    </row>
    <row r="128" spans="1:17" x14ac:dyDescent="0.25">
      <c r="A128" t="s">
        <v>6</v>
      </c>
      <c r="B128">
        <v>1015022</v>
      </c>
      <c r="C128">
        <v>1</v>
      </c>
      <c r="D128" t="str">
        <f t="shared" si="4"/>
        <v>MALE</v>
      </c>
      <c r="E128" t="str">
        <f t="shared" si="5"/>
        <v>Healthy</v>
      </c>
      <c r="F128">
        <v>0</v>
      </c>
      <c r="G128">
        <v>0</v>
      </c>
      <c r="H128">
        <v>1</v>
      </c>
      <c r="I128">
        <v>1</v>
      </c>
      <c r="J128">
        <v>1</v>
      </c>
      <c r="K128">
        <v>1</v>
      </c>
      <c r="L128">
        <f t="shared" si="6"/>
        <v>1</v>
      </c>
      <c r="M128">
        <f t="shared" si="3"/>
        <v>0</v>
      </c>
      <c r="N128">
        <f t="shared" si="3"/>
        <v>0</v>
      </c>
      <c r="O128">
        <f t="shared" si="3"/>
        <v>0</v>
      </c>
      <c r="P128">
        <f t="shared" si="3"/>
        <v>0</v>
      </c>
      <c r="Q128">
        <f t="shared" si="7"/>
        <v>0</v>
      </c>
    </row>
    <row r="129" spans="1:17" x14ac:dyDescent="0.25">
      <c r="A129" t="s">
        <v>7</v>
      </c>
      <c r="B129">
        <v>1017910</v>
      </c>
      <c r="C129">
        <v>1</v>
      </c>
      <c r="D129" t="str">
        <f t="shared" si="4"/>
        <v>MALE</v>
      </c>
      <c r="E129" t="str">
        <f t="shared" si="5"/>
        <v>Healthy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f t="shared" si="6"/>
        <v>1</v>
      </c>
      <c r="M129">
        <f t="shared" si="3"/>
        <v>1</v>
      </c>
      <c r="N129">
        <f t="shared" si="3"/>
        <v>1</v>
      </c>
      <c r="O129">
        <f t="shared" si="3"/>
        <v>1</v>
      </c>
      <c r="P129">
        <f t="shared" si="3"/>
        <v>1</v>
      </c>
      <c r="Q129">
        <f t="shared" si="7"/>
        <v>1</v>
      </c>
    </row>
    <row r="130" spans="1:17" x14ac:dyDescent="0.25">
      <c r="A130" t="s">
        <v>8</v>
      </c>
      <c r="B130">
        <v>1017910</v>
      </c>
      <c r="C130">
        <v>1</v>
      </c>
      <c r="D130" t="str">
        <f t="shared" si="4"/>
        <v>MALE</v>
      </c>
      <c r="E130" t="str">
        <f t="shared" si="5"/>
        <v>Healthy</v>
      </c>
      <c r="F130">
        <v>0</v>
      </c>
      <c r="G130">
        <v>0</v>
      </c>
      <c r="H130">
        <v>0</v>
      </c>
      <c r="I130">
        <v>1</v>
      </c>
      <c r="J130">
        <v>1</v>
      </c>
      <c r="K130">
        <v>1</v>
      </c>
      <c r="L130">
        <f t="shared" si="6"/>
        <v>1</v>
      </c>
      <c r="M130">
        <f t="shared" si="3"/>
        <v>1</v>
      </c>
      <c r="N130">
        <f t="shared" si="3"/>
        <v>0</v>
      </c>
      <c r="O130">
        <f t="shared" si="3"/>
        <v>0</v>
      </c>
      <c r="P130">
        <f t="shared" si="3"/>
        <v>0</v>
      </c>
      <c r="Q130">
        <f t="shared" si="7"/>
        <v>0</v>
      </c>
    </row>
    <row r="131" spans="1:17" x14ac:dyDescent="0.25">
      <c r="A131" t="s">
        <v>9</v>
      </c>
      <c r="B131">
        <v>1028062</v>
      </c>
      <c r="C131">
        <v>1</v>
      </c>
      <c r="D131" t="str">
        <f t="shared" si="4"/>
        <v>MALE</v>
      </c>
      <c r="E131" t="str">
        <f t="shared" si="5"/>
        <v>Healthy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f t="shared" si="6"/>
        <v>1</v>
      </c>
      <c r="M131">
        <f t="shared" si="3"/>
        <v>1</v>
      </c>
      <c r="N131">
        <f t="shared" si="3"/>
        <v>1</v>
      </c>
      <c r="O131">
        <f t="shared" si="3"/>
        <v>1</v>
      </c>
      <c r="P131">
        <f t="shared" si="3"/>
        <v>1</v>
      </c>
      <c r="Q131">
        <f t="shared" si="7"/>
        <v>1</v>
      </c>
    </row>
    <row r="132" spans="1:17" x14ac:dyDescent="0.25">
      <c r="A132" t="s">
        <v>10</v>
      </c>
      <c r="B132">
        <v>1028062</v>
      </c>
      <c r="C132">
        <v>1</v>
      </c>
      <c r="D132" t="str">
        <f t="shared" si="4"/>
        <v>MALE</v>
      </c>
      <c r="E132" t="str">
        <f t="shared" si="5"/>
        <v>Healthy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f t="shared" si="6"/>
        <v>1</v>
      </c>
      <c r="M132">
        <f t="shared" si="3"/>
        <v>1</v>
      </c>
      <c r="N132">
        <f t="shared" si="3"/>
        <v>1</v>
      </c>
      <c r="O132">
        <f t="shared" si="3"/>
        <v>1</v>
      </c>
      <c r="P132">
        <f t="shared" si="3"/>
        <v>1</v>
      </c>
      <c r="Q132">
        <f t="shared" si="7"/>
        <v>1</v>
      </c>
    </row>
    <row r="133" spans="1:17" x14ac:dyDescent="0.25">
      <c r="A133" t="s">
        <v>11</v>
      </c>
      <c r="B133">
        <v>1049623</v>
      </c>
      <c r="C133">
        <v>0</v>
      </c>
      <c r="D133" t="str">
        <f t="shared" si="4"/>
        <v>FEMALE</v>
      </c>
      <c r="E133" t="str">
        <f t="shared" si="5"/>
        <v>Healthy</v>
      </c>
      <c r="F133">
        <v>0</v>
      </c>
      <c r="G133">
        <v>1</v>
      </c>
      <c r="H133">
        <v>0</v>
      </c>
      <c r="I133">
        <v>1</v>
      </c>
      <c r="J133">
        <v>1</v>
      </c>
      <c r="K133">
        <v>1</v>
      </c>
      <c r="L133">
        <f t="shared" si="6"/>
        <v>0</v>
      </c>
      <c r="M133">
        <f t="shared" si="3"/>
        <v>1</v>
      </c>
      <c r="N133">
        <f t="shared" si="3"/>
        <v>0</v>
      </c>
      <c r="O133">
        <f t="shared" si="3"/>
        <v>0</v>
      </c>
      <c r="P133">
        <f t="shared" si="3"/>
        <v>0</v>
      </c>
      <c r="Q133">
        <f t="shared" si="7"/>
        <v>0</v>
      </c>
    </row>
    <row r="134" spans="1:17" x14ac:dyDescent="0.25">
      <c r="A134" t="s">
        <v>12</v>
      </c>
      <c r="B134">
        <v>1049623</v>
      </c>
      <c r="C134">
        <v>0</v>
      </c>
      <c r="D134" t="str">
        <f t="shared" si="4"/>
        <v>FEMALE</v>
      </c>
      <c r="E134" t="str">
        <f t="shared" si="5"/>
        <v>Healthy</v>
      </c>
      <c r="F134">
        <v>0</v>
      </c>
      <c r="G134">
        <v>1</v>
      </c>
      <c r="H134">
        <v>0</v>
      </c>
      <c r="I134">
        <v>1</v>
      </c>
      <c r="J134">
        <v>1</v>
      </c>
      <c r="K134">
        <v>1</v>
      </c>
      <c r="L134">
        <f t="shared" si="6"/>
        <v>0</v>
      </c>
      <c r="M134">
        <f t="shared" si="3"/>
        <v>1</v>
      </c>
      <c r="N134">
        <f t="shared" si="3"/>
        <v>0</v>
      </c>
      <c r="O134">
        <f t="shared" si="3"/>
        <v>0</v>
      </c>
      <c r="P134">
        <f t="shared" si="3"/>
        <v>0</v>
      </c>
      <c r="Q134">
        <f t="shared" si="7"/>
        <v>0</v>
      </c>
    </row>
    <row r="135" spans="1:17" x14ac:dyDescent="0.25">
      <c r="A135" t="s">
        <v>13</v>
      </c>
      <c r="B135">
        <v>1060237</v>
      </c>
      <c r="C135">
        <v>1</v>
      </c>
      <c r="D135" t="str">
        <f t="shared" si="4"/>
        <v>MALE</v>
      </c>
      <c r="E135" t="str">
        <f t="shared" si="5"/>
        <v>Healthy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1</v>
      </c>
      <c r="L135">
        <f t="shared" si="6"/>
        <v>0</v>
      </c>
      <c r="M135">
        <f t="shared" si="3"/>
        <v>0</v>
      </c>
      <c r="N135">
        <f t="shared" si="3"/>
        <v>0</v>
      </c>
      <c r="O135">
        <f t="shared" si="3"/>
        <v>0</v>
      </c>
      <c r="P135">
        <f t="shared" si="3"/>
        <v>0</v>
      </c>
      <c r="Q135">
        <f t="shared" si="7"/>
        <v>0</v>
      </c>
    </row>
    <row r="136" spans="1:17" x14ac:dyDescent="0.25">
      <c r="A136" t="s">
        <v>14</v>
      </c>
      <c r="B136">
        <v>1064453</v>
      </c>
      <c r="C136">
        <v>1</v>
      </c>
      <c r="D136" t="str">
        <f t="shared" si="4"/>
        <v>MALE</v>
      </c>
      <c r="E136" t="str">
        <f t="shared" si="5"/>
        <v>Healthy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f t="shared" si="6"/>
        <v>1</v>
      </c>
      <c r="M136">
        <f t="shared" si="3"/>
        <v>1</v>
      </c>
      <c r="N136">
        <f t="shared" si="3"/>
        <v>1</v>
      </c>
      <c r="O136">
        <f t="shared" si="3"/>
        <v>0</v>
      </c>
      <c r="P136">
        <f t="shared" si="3"/>
        <v>1</v>
      </c>
      <c r="Q136">
        <f t="shared" si="7"/>
        <v>1</v>
      </c>
    </row>
    <row r="137" spans="1:17" x14ac:dyDescent="0.25">
      <c r="A137" t="s">
        <v>15</v>
      </c>
      <c r="B137">
        <v>1090013</v>
      </c>
      <c r="C137">
        <v>1</v>
      </c>
      <c r="D137" t="str">
        <f t="shared" si="4"/>
        <v>MALE</v>
      </c>
      <c r="E137" t="str">
        <f t="shared" si="5"/>
        <v>Healthy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f t="shared" si="6"/>
        <v>1</v>
      </c>
      <c r="M137">
        <f t="shared" si="3"/>
        <v>1</v>
      </c>
      <c r="N137">
        <f t="shared" si="3"/>
        <v>1</v>
      </c>
      <c r="O137">
        <f t="shared" si="3"/>
        <v>1</v>
      </c>
      <c r="P137">
        <f t="shared" si="3"/>
        <v>1</v>
      </c>
      <c r="Q137">
        <f t="shared" si="7"/>
        <v>1</v>
      </c>
    </row>
    <row r="138" spans="1:17" x14ac:dyDescent="0.25">
      <c r="A138" t="s">
        <v>16</v>
      </c>
      <c r="B138">
        <v>1091977</v>
      </c>
      <c r="C138">
        <v>1</v>
      </c>
      <c r="D138" t="str">
        <f t="shared" si="4"/>
        <v>MALE</v>
      </c>
      <c r="E138" t="str">
        <f t="shared" si="5"/>
        <v>Healthy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f t="shared" si="6"/>
        <v>1</v>
      </c>
      <c r="M138">
        <f t="shared" si="3"/>
        <v>1</v>
      </c>
      <c r="N138">
        <f t="shared" si="3"/>
        <v>1</v>
      </c>
      <c r="O138">
        <f t="shared" si="3"/>
        <v>1</v>
      </c>
      <c r="P138">
        <f t="shared" si="3"/>
        <v>1</v>
      </c>
      <c r="Q138">
        <f t="shared" si="7"/>
        <v>1</v>
      </c>
    </row>
    <row r="139" spans="1:17" x14ac:dyDescent="0.25">
      <c r="A139" t="s">
        <v>17</v>
      </c>
      <c r="B139">
        <v>1111927</v>
      </c>
      <c r="C139">
        <v>1</v>
      </c>
      <c r="D139" t="str">
        <f t="shared" si="4"/>
        <v>MALE</v>
      </c>
      <c r="E139" t="str">
        <f t="shared" si="5"/>
        <v>Healthy</v>
      </c>
      <c r="F139">
        <v>0</v>
      </c>
      <c r="G139">
        <v>1</v>
      </c>
      <c r="H139">
        <v>1</v>
      </c>
      <c r="I139">
        <v>1</v>
      </c>
      <c r="J139">
        <v>0</v>
      </c>
      <c r="K139">
        <v>1</v>
      </c>
      <c r="L139">
        <f t="shared" si="6"/>
        <v>0</v>
      </c>
      <c r="M139">
        <f t="shared" si="3"/>
        <v>0</v>
      </c>
      <c r="N139">
        <f t="shared" si="3"/>
        <v>0</v>
      </c>
      <c r="O139">
        <f t="shared" si="3"/>
        <v>1</v>
      </c>
      <c r="P139">
        <f t="shared" si="3"/>
        <v>0</v>
      </c>
      <c r="Q139">
        <f t="shared" si="7"/>
        <v>0</v>
      </c>
    </row>
    <row r="140" spans="1:17" x14ac:dyDescent="0.25">
      <c r="A140" t="s">
        <v>18</v>
      </c>
      <c r="B140">
        <v>1113822</v>
      </c>
      <c r="C140">
        <v>0</v>
      </c>
      <c r="D140" t="str">
        <f t="shared" si="4"/>
        <v>FEMALE</v>
      </c>
      <c r="E140" t="str">
        <f t="shared" si="5"/>
        <v>Healthy</v>
      </c>
      <c r="F140">
        <v>0</v>
      </c>
      <c r="G140">
        <v>1</v>
      </c>
      <c r="H140">
        <v>1</v>
      </c>
      <c r="I140">
        <v>1</v>
      </c>
      <c r="J140">
        <v>1</v>
      </c>
      <c r="K140">
        <v>1</v>
      </c>
      <c r="L140">
        <f t="shared" si="6"/>
        <v>0</v>
      </c>
      <c r="M140">
        <f t="shared" si="3"/>
        <v>0</v>
      </c>
      <c r="N140">
        <f t="shared" si="3"/>
        <v>0</v>
      </c>
      <c r="O140">
        <f t="shared" si="3"/>
        <v>0</v>
      </c>
      <c r="P140">
        <f t="shared" si="3"/>
        <v>0</v>
      </c>
      <c r="Q140">
        <f t="shared" si="7"/>
        <v>0</v>
      </c>
    </row>
    <row r="141" spans="1:17" x14ac:dyDescent="0.25">
      <c r="A141" t="s">
        <v>19</v>
      </c>
      <c r="B141">
        <v>1141485</v>
      </c>
      <c r="C141">
        <v>1</v>
      </c>
      <c r="D141" t="str">
        <f t="shared" si="4"/>
        <v>MALE</v>
      </c>
      <c r="E141" t="str">
        <f t="shared" si="5"/>
        <v>Healthy</v>
      </c>
      <c r="F141">
        <v>0</v>
      </c>
      <c r="G141">
        <v>1</v>
      </c>
      <c r="H141">
        <v>1</v>
      </c>
      <c r="I141">
        <v>1</v>
      </c>
      <c r="J141">
        <v>0</v>
      </c>
      <c r="K141">
        <v>0</v>
      </c>
      <c r="L141">
        <f t="shared" si="6"/>
        <v>0</v>
      </c>
      <c r="M141">
        <f t="shared" si="6"/>
        <v>0</v>
      </c>
      <c r="N141">
        <f t="shared" si="6"/>
        <v>0</v>
      </c>
      <c r="O141">
        <f t="shared" si="6"/>
        <v>1</v>
      </c>
      <c r="P141">
        <f t="shared" si="6"/>
        <v>1</v>
      </c>
      <c r="Q141">
        <f t="shared" si="7"/>
        <v>0</v>
      </c>
    </row>
    <row r="142" spans="1:17" x14ac:dyDescent="0.25">
      <c r="A142" t="s">
        <v>20</v>
      </c>
      <c r="B142">
        <v>1176130</v>
      </c>
      <c r="C142">
        <v>1</v>
      </c>
      <c r="D142" t="str">
        <f t="shared" si="4"/>
        <v>MALE</v>
      </c>
      <c r="E142" t="str">
        <f t="shared" si="5"/>
        <v>Healthy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f t="shared" si="6"/>
        <v>1</v>
      </c>
      <c r="M142">
        <f t="shared" si="6"/>
        <v>1</v>
      </c>
      <c r="N142">
        <f t="shared" si="6"/>
        <v>1</v>
      </c>
      <c r="O142">
        <f t="shared" si="6"/>
        <v>1</v>
      </c>
      <c r="P142">
        <f t="shared" si="6"/>
        <v>1</v>
      </c>
      <c r="Q142">
        <f t="shared" si="7"/>
        <v>1</v>
      </c>
    </row>
    <row r="143" spans="1:17" x14ac:dyDescent="0.25">
      <c r="A143" t="s">
        <v>21</v>
      </c>
      <c r="B143">
        <v>1176130</v>
      </c>
      <c r="C143">
        <v>1</v>
      </c>
      <c r="D143" t="str">
        <f t="shared" si="4"/>
        <v>MALE</v>
      </c>
      <c r="E143" t="str">
        <f t="shared" si="5"/>
        <v>Healthy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f t="shared" si="6"/>
        <v>1</v>
      </c>
      <c r="M143">
        <f t="shared" si="6"/>
        <v>1</v>
      </c>
      <c r="N143">
        <f t="shared" si="6"/>
        <v>1</v>
      </c>
      <c r="O143">
        <f t="shared" si="6"/>
        <v>1</v>
      </c>
      <c r="P143">
        <f t="shared" si="6"/>
        <v>1</v>
      </c>
      <c r="Q143">
        <f t="shared" si="7"/>
        <v>1</v>
      </c>
    </row>
    <row r="144" spans="1:17" x14ac:dyDescent="0.25">
      <c r="A144" t="s">
        <v>22</v>
      </c>
      <c r="B144">
        <v>1187980</v>
      </c>
      <c r="C144">
        <v>0</v>
      </c>
      <c r="D144" t="str">
        <f t="shared" si="4"/>
        <v>FEMALE</v>
      </c>
      <c r="E144" t="str">
        <f t="shared" si="5"/>
        <v>Healthy</v>
      </c>
      <c r="F144">
        <v>0</v>
      </c>
      <c r="G144">
        <v>1</v>
      </c>
      <c r="H144">
        <v>1</v>
      </c>
      <c r="I144">
        <v>1</v>
      </c>
      <c r="J144">
        <v>1</v>
      </c>
      <c r="K144">
        <v>1</v>
      </c>
      <c r="L144">
        <f t="shared" si="6"/>
        <v>0</v>
      </c>
      <c r="M144">
        <f t="shared" si="6"/>
        <v>0</v>
      </c>
      <c r="N144">
        <f t="shared" si="6"/>
        <v>0</v>
      </c>
      <c r="O144">
        <f t="shared" si="6"/>
        <v>0</v>
      </c>
      <c r="P144">
        <f t="shared" si="6"/>
        <v>0</v>
      </c>
      <c r="Q144">
        <f t="shared" si="7"/>
        <v>0</v>
      </c>
    </row>
    <row r="145" spans="1:17" x14ac:dyDescent="0.25">
      <c r="A145" t="s">
        <v>23</v>
      </c>
      <c r="B145">
        <v>1187980</v>
      </c>
      <c r="C145">
        <v>0</v>
      </c>
      <c r="D145" t="str">
        <f t="shared" si="4"/>
        <v>FEMALE</v>
      </c>
      <c r="E145" t="str">
        <f t="shared" si="5"/>
        <v>Healthy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f t="shared" si="6"/>
        <v>0</v>
      </c>
      <c r="M145">
        <f t="shared" si="6"/>
        <v>0</v>
      </c>
      <c r="N145">
        <f t="shared" si="6"/>
        <v>0</v>
      </c>
      <c r="O145">
        <f t="shared" si="6"/>
        <v>0</v>
      </c>
      <c r="P145">
        <f t="shared" si="6"/>
        <v>0</v>
      </c>
      <c r="Q145">
        <f t="shared" si="7"/>
        <v>0</v>
      </c>
    </row>
    <row r="146" spans="1:17" x14ac:dyDescent="0.25">
      <c r="A146" t="s">
        <v>24</v>
      </c>
      <c r="B146">
        <v>1192959</v>
      </c>
      <c r="C146">
        <v>0</v>
      </c>
      <c r="D146" t="str">
        <f t="shared" si="4"/>
        <v>FEMALE</v>
      </c>
      <c r="E146" t="str">
        <f t="shared" si="5"/>
        <v>Healthy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f t="shared" si="6"/>
        <v>1</v>
      </c>
      <c r="M146">
        <f t="shared" si="6"/>
        <v>1</v>
      </c>
      <c r="N146">
        <f t="shared" si="6"/>
        <v>1</v>
      </c>
      <c r="O146">
        <f t="shared" si="6"/>
        <v>1</v>
      </c>
      <c r="P146">
        <f t="shared" si="6"/>
        <v>0</v>
      </c>
      <c r="Q146">
        <f t="shared" si="7"/>
        <v>1</v>
      </c>
    </row>
    <row r="147" spans="1:17" x14ac:dyDescent="0.25">
      <c r="A147" t="s">
        <v>25</v>
      </c>
      <c r="B147">
        <v>1195210</v>
      </c>
      <c r="C147">
        <v>1</v>
      </c>
      <c r="D147" t="str">
        <f t="shared" si="4"/>
        <v>MALE</v>
      </c>
      <c r="E147" t="str">
        <f t="shared" si="5"/>
        <v>Healthy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1</v>
      </c>
      <c r="L147">
        <f t="shared" si="6"/>
        <v>1</v>
      </c>
      <c r="M147">
        <f t="shared" si="6"/>
        <v>1</v>
      </c>
      <c r="N147">
        <f t="shared" si="6"/>
        <v>0</v>
      </c>
      <c r="O147">
        <f t="shared" si="6"/>
        <v>0</v>
      </c>
      <c r="P147">
        <f t="shared" si="6"/>
        <v>0</v>
      </c>
      <c r="Q147">
        <f t="shared" si="7"/>
        <v>0</v>
      </c>
    </row>
    <row r="148" spans="1:17" x14ac:dyDescent="0.25">
      <c r="A148" t="s">
        <v>26</v>
      </c>
      <c r="B148">
        <v>1204898</v>
      </c>
      <c r="C148">
        <v>0</v>
      </c>
      <c r="D148" t="str">
        <f t="shared" si="4"/>
        <v>FEMALE</v>
      </c>
      <c r="E148" t="str">
        <f t="shared" si="5"/>
        <v>Healthy</v>
      </c>
      <c r="F148">
        <v>0</v>
      </c>
      <c r="G148">
        <v>1</v>
      </c>
      <c r="H148">
        <v>0</v>
      </c>
      <c r="I148">
        <v>0</v>
      </c>
      <c r="J148">
        <v>1</v>
      </c>
      <c r="K148">
        <v>1</v>
      </c>
      <c r="L148">
        <f t="shared" si="6"/>
        <v>0</v>
      </c>
      <c r="M148">
        <f t="shared" si="6"/>
        <v>1</v>
      </c>
      <c r="N148">
        <f t="shared" si="6"/>
        <v>1</v>
      </c>
      <c r="O148">
        <f t="shared" si="6"/>
        <v>0</v>
      </c>
      <c r="P148">
        <f t="shared" si="6"/>
        <v>0</v>
      </c>
      <c r="Q148">
        <f t="shared" si="7"/>
        <v>0</v>
      </c>
    </row>
    <row r="149" spans="1:17" x14ac:dyDescent="0.25">
      <c r="A149" t="s">
        <v>27</v>
      </c>
      <c r="B149">
        <v>1204898</v>
      </c>
      <c r="C149">
        <v>0</v>
      </c>
      <c r="D149" t="str">
        <f t="shared" si="4"/>
        <v>FEMALE</v>
      </c>
      <c r="E149" t="str">
        <f t="shared" si="5"/>
        <v>Healthy</v>
      </c>
      <c r="F149">
        <v>0</v>
      </c>
      <c r="G149">
        <v>1</v>
      </c>
      <c r="H149">
        <v>0</v>
      </c>
      <c r="I149">
        <v>1</v>
      </c>
      <c r="J149">
        <v>1</v>
      </c>
      <c r="K149">
        <v>0</v>
      </c>
      <c r="L149">
        <f t="shared" si="6"/>
        <v>0</v>
      </c>
      <c r="M149">
        <f t="shared" si="6"/>
        <v>1</v>
      </c>
      <c r="N149">
        <f t="shared" si="6"/>
        <v>0</v>
      </c>
      <c r="O149">
        <f t="shared" si="6"/>
        <v>0</v>
      </c>
      <c r="P149">
        <f t="shared" si="6"/>
        <v>1</v>
      </c>
      <c r="Q149">
        <f t="shared" si="7"/>
        <v>0</v>
      </c>
    </row>
    <row r="150" spans="1:17" x14ac:dyDescent="0.25">
      <c r="A150" t="s">
        <v>28</v>
      </c>
      <c r="B150">
        <v>1210617</v>
      </c>
      <c r="C150">
        <v>1</v>
      </c>
      <c r="D150" t="str">
        <f t="shared" si="4"/>
        <v>MALE</v>
      </c>
      <c r="E150" t="str">
        <f t="shared" si="5"/>
        <v>Healthy</v>
      </c>
      <c r="F150">
        <v>0</v>
      </c>
      <c r="G150">
        <v>1</v>
      </c>
      <c r="H150">
        <v>1</v>
      </c>
      <c r="I150">
        <v>1</v>
      </c>
      <c r="J150">
        <v>1</v>
      </c>
      <c r="K150">
        <v>1</v>
      </c>
      <c r="L150">
        <f t="shared" si="6"/>
        <v>0</v>
      </c>
      <c r="M150">
        <f t="shared" si="6"/>
        <v>0</v>
      </c>
      <c r="N150">
        <f t="shared" si="6"/>
        <v>0</v>
      </c>
      <c r="O150">
        <f t="shared" si="6"/>
        <v>0</v>
      </c>
      <c r="P150">
        <f t="shared" si="6"/>
        <v>0</v>
      </c>
      <c r="Q150">
        <f t="shared" si="7"/>
        <v>0</v>
      </c>
    </row>
    <row r="151" spans="1:17" x14ac:dyDescent="0.25">
      <c r="A151" t="s">
        <v>29</v>
      </c>
      <c r="B151">
        <v>1227401</v>
      </c>
      <c r="C151">
        <v>1</v>
      </c>
      <c r="D151" t="str">
        <f t="shared" si="4"/>
        <v>MALE</v>
      </c>
      <c r="E151" t="str">
        <f t="shared" si="5"/>
        <v>Healthy</v>
      </c>
      <c r="F151">
        <v>0</v>
      </c>
      <c r="G151">
        <v>1</v>
      </c>
      <c r="H151">
        <v>0</v>
      </c>
      <c r="I151">
        <v>0</v>
      </c>
      <c r="J151">
        <v>1</v>
      </c>
      <c r="K151">
        <v>1</v>
      </c>
      <c r="L151">
        <f t="shared" si="6"/>
        <v>0</v>
      </c>
      <c r="M151">
        <f t="shared" si="6"/>
        <v>1</v>
      </c>
      <c r="N151">
        <f t="shared" si="6"/>
        <v>1</v>
      </c>
      <c r="O151">
        <f t="shared" si="6"/>
        <v>0</v>
      </c>
      <c r="P151">
        <f t="shared" si="6"/>
        <v>0</v>
      </c>
      <c r="Q151">
        <f t="shared" si="7"/>
        <v>0</v>
      </c>
    </row>
    <row r="152" spans="1:17" x14ac:dyDescent="0.25">
      <c r="A152" t="s">
        <v>30</v>
      </c>
      <c r="B152">
        <v>1227401</v>
      </c>
      <c r="C152">
        <v>1</v>
      </c>
      <c r="D152" t="str">
        <f t="shared" si="4"/>
        <v>MALE</v>
      </c>
      <c r="E152" t="str">
        <f t="shared" si="5"/>
        <v>Healthy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f t="shared" si="6"/>
        <v>1</v>
      </c>
      <c r="M152">
        <f t="shared" si="6"/>
        <v>1</v>
      </c>
      <c r="N152">
        <f t="shared" si="6"/>
        <v>1</v>
      </c>
      <c r="O152">
        <f t="shared" si="6"/>
        <v>1</v>
      </c>
      <c r="P152">
        <f t="shared" si="6"/>
        <v>0</v>
      </c>
      <c r="Q152">
        <f t="shared" si="7"/>
        <v>1</v>
      </c>
    </row>
    <row r="153" spans="1:17" x14ac:dyDescent="0.25">
      <c r="A153" t="s">
        <v>31</v>
      </c>
      <c r="B153">
        <v>1227401</v>
      </c>
      <c r="C153">
        <v>1</v>
      </c>
      <c r="D153" t="str">
        <f t="shared" si="4"/>
        <v>MALE</v>
      </c>
      <c r="E153" t="str">
        <f t="shared" si="5"/>
        <v>Healthy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f t="shared" si="6"/>
        <v>1</v>
      </c>
      <c r="M153">
        <f t="shared" si="6"/>
        <v>1</v>
      </c>
      <c r="N153">
        <f t="shared" si="6"/>
        <v>1</v>
      </c>
      <c r="O153">
        <f t="shared" si="6"/>
        <v>1</v>
      </c>
      <c r="P153">
        <f t="shared" si="6"/>
        <v>0</v>
      </c>
      <c r="Q153">
        <f t="shared" si="7"/>
        <v>1</v>
      </c>
    </row>
    <row r="154" spans="1:17" x14ac:dyDescent="0.25">
      <c r="A154" t="s">
        <v>32</v>
      </c>
      <c r="B154">
        <v>1242111</v>
      </c>
      <c r="C154">
        <v>1</v>
      </c>
      <c r="D154" t="str">
        <f t="shared" si="4"/>
        <v>MALE</v>
      </c>
      <c r="E154" t="str">
        <f t="shared" si="5"/>
        <v>Healthy</v>
      </c>
      <c r="F154">
        <v>0</v>
      </c>
      <c r="G154">
        <v>1</v>
      </c>
      <c r="H154">
        <v>1</v>
      </c>
      <c r="I154">
        <v>1</v>
      </c>
      <c r="J154">
        <v>1</v>
      </c>
      <c r="K154">
        <v>1</v>
      </c>
      <c r="L154">
        <f t="shared" si="6"/>
        <v>0</v>
      </c>
      <c r="M154">
        <f t="shared" si="6"/>
        <v>0</v>
      </c>
      <c r="N154">
        <f t="shared" si="6"/>
        <v>0</v>
      </c>
      <c r="O154">
        <f t="shared" si="6"/>
        <v>0</v>
      </c>
      <c r="P154">
        <f t="shared" si="6"/>
        <v>0</v>
      </c>
      <c r="Q154">
        <f t="shared" si="7"/>
        <v>0</v>
      </c>
    </row>
    <row r="155" spans="1:17" x14ac:dyDescent="0.25">
      <c r="A155" t="s">
        <v>33</v>
      </c>
      <c r="B155">
        <v>1242111</v>
      </c>
      <c r="C155">
        <v>1</v>
      </c>
      <c r="D155" t="str">
        <f t="shared" si="4"/>
        <v>MALE</v>
      </c>
      <c r="E155" t="str">
        <f t="shared" si="5"/>
        <v>Healthy</v>
      </c>
      <c r="F155">
        <v>0</v>
      </c>
      <c r="G155">
        <v>1</v>
      </c>
      <c r="H155">
        <v>1</v>
      </c>
      <c r="I155">
        <v>1</v>
      </c>
      <c r="J155">
        <v>1</v>
      </c>
      <c r="K155">
        <v>1</v>
      </c>
      <c r="L155">
        <f t="shared" si="6"/>
        <v>0</v>
      </c>
      <c r="M155">
        <f t="shared" si="6"/>
        <v>0</v>
      </c>
      <c r="N155">
        <f t="shared" si="6"/>
        <v>0</v>
      </c>
      <c r="O155">
        <f t="shared" si="6"/>
        <v>0</v>
      </c>
      <c r="P155">
        <f t="shared" si="6"/>
        <v>0</v>
      </c>
      <c r="Q155">
        <f t="shared" si="7"/>
        <v>0</v>
      </c>
    </row>
    <row r="156" spans="1:17" x14ac:dyDescent="0.25">
      <c r="A156" t="s">
        <v>34</v>
      </c>
      <c r="B156">
        <v>1246296</v>
      </c>
      <c r="C156">
        <v>1</v>
      </c>
      <c r="D156" t="str">
        <f t="shared" si="4"/>
        <v>MALE</v>
      </c>
      <c r="E156" t="str">
        <f t="shared" si="5"/>
        <v>Healthy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f t="shared" si="6"/>
        <v>1</v>
      </c>
      <c r="M156">
        <f t="shared" si="6"/>
        <v>1</v>
      </c>
      <c r="N156">
        <f t="shared" si="6"/>
        <v>1</v>
      </c>
      <c r="O156">
        <f t="shared" si="6"/>
        <v>0</v>
      </c>
      <c r="P156">
        <f t="shared" si="6"/>
        <v>1</v>
      </c>
      <c r="Q156">
        <f t="shared" si="7"/>
        <v>1</v>
      </c>
    </row>
    <row r="157" spans="1:17" x14ac:dyDescent="0.25">
      <c r="A157" t="s">
        <v>35</v>
      </c>
      <c r="B157">
        <v>1246296</v>
      </c>
      <c r="C157">
        <v>1</v>
      </c>
      <c r="D157" t="str">
        <f t="shared" si="4"/>
        <v>MALE</v>
      </c>
      <c r="E157" t="str">
        <f t="shared" si="5"/>
        <v>Healthy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1</v>
      </c>
      <c r="L157">
        <f t="shared" si="6"/>
        <v>1</v>
      </c>
      <c r="M157">
        <f t="shared" si="6"/>
        <v>0</v>
      </c>
      <c r="N157">
        <f t="shared" si="6"/>
        <v>1</v>
      </c>
      <c r="O157">
        <f t="shared" si="6"/>
        <v>1</v>
      </c>
      <c r="P157">
        <f t="shared" si="6"/>
        <v>0</v>
      </c>
      <c r="Q157">
        <f t="shared" si="7"/>
        <v>1</v>
      </c>
    </row>
    <row r="158" spans="1:17" x14ac:dyDescent="0.25">
      <c r="A158" t="s">
        <v>36</v>
      </c>
      <c r="B158">
        <v>1250787</v>
      </c>
      <c r="C158">
        <v>1</v>
      </c>
      <c r="D158" t="str">
        <f t="shared" si="4"/>
        <v>MALE</v>
      </c>
      <c r="E158" t="str">
        <f t="shared" si="5"/>
        <v>Healthy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f t="shared" si="6"/>
        <v>1</v>
      </c>
      <c r="M158">
        <f t="shared" si="6"/>
        <v>1</v>
      </c>
      <c r="N158">
        <f t="shared" si="6"/>
        <v>1</v>
      </c>
      <c r="O158">
        <f t="shared" si="6"/>
        <v>1</v>
      </c>
      <c r="P158">
        <f t="shared" si="6"/>
        <v>1</v>
      </c>
      <c r="Q158">
        <f t="shared" si="7"/>
        <v>1</v>
      </c>
    </row>
    <row r="159" spans="1:17" x14ac:dyDescent="0.25">
      <c r="A159" t="s">
        <v>37</v>
      </c>
      <c r="B159">
        <v>1264873</v>
      </c>
      <c r="C159">
        <v>1</v>
      </c>
      <c r="D159" t="str">
        <f t="shared" si="4"/>
        <v>MALE</v>
      </c>
      <c r="E159" t="str">
        <f t="shared" si="5"/>
        <v>Healthy</v>
      </c>
      <c r="F159">
        <v>0</v>
      </c>
      <c r="G159">
        <v>1</v>
      </c>
      <c r="H159">
        <v>1</v>
      </c>
      <c r="I159">
        <v>1</v>
      </c>
      <c r="J159">
        <v>1</v>
      </c>
      <c r="K159">
        <v>1</v>
      </c>
      <c r="L159">
        <f t="shared" si="6"/>
        <v>0</v>
      </c>
      <c r="M159">
        <f t="shared" si="6"/>
        <v>0</v>
      </c>
      <c r="N159">
        <f t="shared" si="6"/>
        <v>0</v>
      </c>
      <c r="O159">
        <f t="shared" si="6"/>
        <v>0</v>
      </c>
      <c r="P159">
        <f t="shared" si="6"/>
        <v>0</v>
      </c>
      <c r="Q159">
        <f t="shared" si="7"/>
        <v>0</v>
      </c>
    </row>
    <row r="160" spans="1:17" x14ac:dyDescent="0.25">
      <c r="A160" t="s">
        <v>38</v>
      </c>
      <c r="B160">
        <v>1268753</v>
      </c>
      <c r="C160">
        <v>0</v>
      </c>
      <c r="D160" t="str">
        <f t="shared" si="4"/>
        <v>FEMALE</v>
      </c>
      <c r="E160" t="str">
        <f t="shared" si="5"/>
        <v>Healthy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0</v>
      </c>
      <c r="L160">
        <f t="shared" si="6"/>
        <v>1</v>
      </c>
      <c r="M160">
        <f t="shared" si="6"/>
        <v>1</v>
      </c>
      <c r="N160">
        <f t="shared" si="6"/>
        <v>0</v>
      </c>
      <c r="O160">
        <f t="shared" si="6"/>
        <v>0</v>
      </c>
      <c r="P160">
        <f t="shared" si="6"/>
        <v>1</v>
      </c>
      <c r="Q160">
        <f t="shared" si="7"/>
        <v>1</v>
      </c>
    </row>
    <row r="161" spans="1:17" x14ac:dyDescent="0.25">
      <c r="A161" t="s">
        <v>39</v>
      </c>
      <c r="B161">
        <v>1316831</v>
      </c>
      <c r="C161">
        <v>0</v>
      </c>
      <c r="D161" t="str">
        <f t="shared" si="4"/>
        <v>FEMALE</v>
      </c>
      <c r="E161" t="str">
        <f t="shared" si="5"/>
        <v>Healthy</v>
      </c>
      <c r="F161">
        <v>0</v>
      </c>
      <c r="G161">
        <v>1</v>
      </c>
      <c r="H161">
        <v>1</v>
      </c>
      <c r="I161">
        <v>1</v>
      </c>
      <c r="J161">
        <v>1</v>
      </c>
      <c r="K161">
        <v>1</v>
      </c>
      <c r="L161">
        <f t="shared" si="6"/>
        <v>0</v>
      </c>
      <c r="M161">
        <f t="shared" si="6"/>
        <v>0</v>
      </c>
      <c r="N161">
        <f t="shared" si="6"/>
        <v>0</v>
      </c>
      <c r="O161">
        <f t="shared" si="6"/>
        <v>0</v>
      </c>
      <c r="P161">
        <f t="shared" si="6"/>
        <v>0</v>
      </c>
      <c r="Q161">
        <f t="shared" si="7"/>
        <v>0</v>
      </c>
    </row>
    <row r="162" spans="1:17" x14ac:dyDescent="0.25">
      <c r="A162" t="s">
        <v>40</v>
      </c>
      <c r="B162">
        <v>1341179</v>
      </c>
      <c r="C162">
        <v>1</v>
      </c>
      <c r="D162" t="str">
        <f t="shared" si="4"/>
        <v>MALE</v>
      </c>
      <c r="E162" t="str">
        <f t="shared" si="5"/>
        <v>Healthy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f t="shared" si="6"/>
        <v>1</v>
      </c>
      <c r="M162">
        <f t="shared" si="6"/>
        <v>1</v>
      </c>
      <c r="N162">
        <f t="shared" si="6"/>
        <v>1</v>
      </c>
      <c r="O162">
        <f t="shared" si="6"/>
        <v>1</v>
      </c>
      <c r="P162">
        <f t="shared" si="6"/>
        <v>1</v>
      </c>
      <c r="Q162">
        <f t="shared" si="7"/>
        <v>1</v>
      </c>
    </row>
    <row r="163" spans="1:17" x14ac:dyDescent="0.25">
      <c r="A163" t="s">
        <v>41</v>
      </c>
      <c r="B163">
        <v>1348342</v>
      </c>
      <c r="C163">
        <v>0</v>
      </c>
      <c r="D163" t="str">
        <f t="shared" si="4"/>
        <v>FEMALE</v>
      </c>
      <c r="E163" t="str">
        <f t="shared" si="5"/>
        <v>Healthy</v>
      </c>
      <c r="F163">
        <v>0</v>
      </c>
      <c r="G163">
        <v>1</v>
      </c>
      <c r="H163">
        <v>0</v>
      </c>
      <c r="I163">
        <v>0</v>
      </c>
      <c r="J163">
        <v>1</v>
      </c>
      <c r="K163">
        <v>0</v>
      </c>
      <c r="L163">
        <f t="shared" si="6"/>
        <v>0</v>
      </c>
      <c r="M163">
        <f t="shared" si="6"/>
        <v>1</v>
      </c>
      <c r="N163">
        <f t="shared" si="6"/>
        <v>1</v>
      </c>
      <c r="O163">
        <f t="shared" si="6"/>
        <v>0</v>
      </c>
      <c r="P163">
        <f t="shared" si="6"/>
        <v>1</v>
      </c>
      <c r="Q163">
        <f t="shared" si="7"/>
        <v>1</v>
      </c>
    </row>
    <row r="164" spans="1:17" x14ac:dyDescent="0.25">
      <c r="A164" t="s">
        <v>42</v>
      </c>
      <c r="B164">
        <v>1348342</v>
      </c>
      <c r="C164">
        <v>0</v>
      </c>
      <c r="D164" t="str">
        <f t="shared" si="4"/>
        <v>FEMALE</v>
      </c>
      <c r="E164" t="str">
        <f t="shared" si="5"/>
        <v>Healthy</v>
      </c>
      <c r="F164">
        <v>0</v>
      </c>
      <c r="G164">
        <v>1</v>
      </c>
      <c r="H164">
        <v>0</v>
      </c>
      <c r="I164">
        <v>0</v>
      </c>
      <c r="J164">
        <v>1</v>
      </c>
      <c r="K164">
        <v>0</v>
      </c>
      <c r="L164">
        <f t="shared" si="6"/>
        <v>0</v>
      </c>
      <c r="M164">
        <f t="shared" si="6"/>
        <v>1</v>
      </c>
      <c r="N164">
        <f t="shared" si="6"/>
        <v>1</v>
      </c>
      <c r="O164">
        <f t="shared" si="6"/>
        <v>0</v>
      </c>
      <c r="P164">
        <f t="shared" si="6"/>
        <v>1</v>
      </c>
      <c r="Q164">
        <f t="shared" si="7"/>
        <v>1</v>
      </c>
    </row>
    <row r="165" spans="1:17" x14ac:dyDescent="0.25">
      <c r="A165" t="s">
        <v>43</v>
      </c>
      <c r="B165">
        <v>1361105</v>
      </c>
      <c r="C165">
        <v>0</v>
      </c>
      <c r="D165" t="str">
        <f t="shared" si="4"/>
        <v>FEMALE</v>
      </c>
      <c r="E165" t="str">
        <f t="shared" si="5"/>
        <v>Healthy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f t="shared" si="6"/>
        <v>1</v>
      </c>
      <c r="M165">
        <f t="shared" si="6"/>
        <v>1</v>
      </c>
      <c r="N165">
        <f t="shared" si="6"/>
        <v>1</v>
      </c>
      <c r="O165">
        <f t="shared" si="6"/>
        <v>1</v>
      </c>
      <c r="P165">
        <f t="shared" si="6"/>
        <v>1</v>
      </c>
      <c r="Q165">
        <f t="shared" si="7"/>
        <v>1</v>
      </c>
    </row>
    <row r="166" spans="1:17" x14ac:dyDescent="0.25">
      <c r="A166" t="s">
        <v>44</v>
      </c>
      <c r="B166">
        <v>1363123</v>
      </c>
      <c r="C166">
        <v>1</v>
      </c>
      <c r="D166" t="str">
        <f t="shared" si="4"/>
        <v>MALE</v>
      </c>
      <c r="E166" t="str">
        <f t="shared" si="5"/>
        <v>Healthy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f t="shared" si="6"/>
        <v>1</v>
      </c>
      <c r="M166">
        <f t="shared" si="6"/>
        <v>1</v>
      </c>
      <c r="N166">
        <f t="shared" si="6"/>
        <v>1</v>
      </c>
      <c r="O166">
        <f t="shared" si="6"/>
        <v>1</v>
      </c>
      <c r="P166">
        <f t="shared" si="6"/>
        <v>1</v>
      </c>
      <c r="Q166">
        <f t="shared" si="7"/>
        <v>1</v>
      </c>
    </row>
    <row r="167" spans="1:17" x14ac:dyDescent="0.25">
      <c r="A167" t="s">
        <v>45</v>
      </c>
      <c r="B167">
        <v>1363123</v>
      </c>
      <c r="C167">
        <v>1</v>
      </c>
      <c r="D167" t="str">
        <f t="shared" si="4"/>
        <v>MALE</v>
      </c>
      <c r="E167" t="str">
        <f t="shared" si="5"/>
        <v>Healthy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f t="shared" si="6"/>
        <v>1</v>
      </c>
      <c r="M167">
        <f t="shared" si="6"/>
        <v>1</v>
      </c>
      <c r="N167">
        <f t="shared" si="6"/>
        <v>1</v>
      </c>
      <c r="O167">
        <f t="shared" si="6"/>
        <v>1</v>
      </c>
      <c r="P167">
        <f t="shared" si="6"/>
        <v>1</v>
      </c>
      <c r="Q167">
        <f t="shared" si="7"/>
        <v>1</v>
      </c>
    </row>
    <row r="168" spans="1:17" x14ac:dyDescent="0.25">
      <c r="A168" t="s">
        <v>46</v>
      </c>
      <c r="B168">
        <v>1378646</v>
      </c>
      <c r="C168">
        <v>1</v>
      </c>
      <c r="D168" t="str">
        <f t="shared" si="4"/>
        <v>MALE</v>
      </c>
      <c r="E168" t="str">
        <f t="shared" si="5"/>
        <v>Healthy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f t="shared" si="6"/>
        <v>1</v>
      </c>
      <c r="M168">
        <f t="shared" si="6"/>
        <v>1</v>
      </c>
      <c r="N168">
        <f t="shared" si="6"/>
        <v>0</v>
      </c>
      <c r="O168">
        <f t="shared" si="6"/>
        <v>1</v>
      </c>
      <c r="P168">
        <f t="shared" si="6"/>
        <v>1</v>
      </c>
      <c r="Q168">
        <f t="shared" si="7"/>
        <v>1</v>
      </c>
    </row>
    <row r="169" spans="1:17" x14ac:dyDescent="0.25">
      <c r="A169" t="s">
        <v>47</v>
      </c>
      <c r="B169">
        <v>1382644</v>
      </c>
      <c r="C169">
        <v>0</v>
      </c>
      <c r="D169" t="str">
        <f t="shared" si="4"/>
        <v>FEMALE</v>
      </c>
      <c r="E169" t="str">
        <f t="shared" si="5"/>
        <v>Healthy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f t="shared" si="6"/>
        <v>1</v>
      </c>
      <c r="M169">
        <f t="shared" si="6"/>
        <v>1</v>
      </c>
      <c r="N169">
        <f t="shared" si="6"/>
        <v>1</v>
      </c>
      <c r="O169">
        <f t="shared" si="6"/>
        <v>1</v>
      </c>
      <c r="P169">
        <f t="shared" si="6"/>
        <v>1</v>
      </c>
      <c r="Q169">
        <f t="shared" si="7"/>
        <v>1</v>
      </c>
    </row>
    <row r="170" spans="1:17" x14ac:dyDescent="0.25">
      <c r="A170" t="s">
        <v>48</v>
      </c>
      <c r="B170">
        <v>1382644</v>
      </c>
      <c r="C170">
        <v>0</v>
      </c>
      <c r="D170" t="str">
        <f t="shared" si="4"/>
        <v>FEMALE</v>
      </c>
      <c r="E170" t="str">
        <f t="shared" si="5"/>
        <v>Healthy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f t="shared" si="6"/>
        <v>1</v>
      </c>
      <c r="M170">
        <f t="shared" si="6"/>
        <v>1</v>
      </c>
      <c r="N170">
        <f t="shared" si="6"/>
        <v>1</v>
      </c>
      <c r="O170">
        <f t="shared" si="6"/>
        <v>1</v>
      </c>
      <c r="P170">
        <f t="shared" si="6"/>
        <v>1</v>
      </c>
      <c r="Q170">
        <f t="shared" si="7"/>
        <v>1</v>
      </c>
    </row>
    <row r="171" spans="1:17" x14ac:dyDescent="0.25">
      <c r="A171" t="s">
        <v>49</v>
      </c>
      <c r="B171">
        <v>1389445</v>
      </c>
      <c r="C171">
        <v>0</v>
      </c>
      <c r="D171" t="str">
        <f t="shared" si="4"/>
        <v>FEMALE</v>
      </c>
      <c r="E171" t="str">
        <f t="shared" si="5"/>
        <v>Healthy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f t="shared" si="6"/>
        <v>1</v>
      </c>
      <c r="M171">
        <f t="shared" si="6"/>
        <v>1</v>
      </c>
      <c r="N171">
        <f t="shared" si="6"/>
        <v>1</v>
      </c>
      <c r="O171">
        <f t="shared" si="6"/>
        <v>1</v>
      </c>
      <c r="P171">
        <f t="shared" si="6"/>
        <v>1</v>
      </c>
      <c r="Q171">
        <f t="shared" si="7"/>
        <v>1</v>
      </c>
    </row>
    <row r="172" spans="1:17" x14ac:dyDescent="0.25">
      <c r="A172" t="s">
        <v>50</v>
      </c>
      <c r="B172">
        <v>1407647</v>
      </c>
      <c r="C172">
        <v>1</v>
      </c>
      <c r="D172" t="str">
        <f t="shared" si="4"/>
        <v>MALE</v>
      </c>
      <c r="E172" t="str">
        <f t="shared" si="5"/>
        <v>Healthy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f t="shared" ref="L172:P235" si="8">IF(G172 = $F172, 1, 0)</f>
        <v>1</v>
      </c>
      <c r="M172">
        <f t="shared" si="8"/>
        <v>1</v>
      </c>
      <c r="N172">
        <f t="shared" si="8"/>
        <v>1</v>
      </c>
      <c r="O172">
        <f t="shared" si="8"/>
        <v>1</v>
      </c>
      <c r="P172">
        <f t="shared" si="8"/>
        <v>1</v>
      </c>
      <c r="Q172">
        <f t="shared" si="7"/>
        <v>1</v>
      </c>
    </row>
    <row r="173" spans="1:17" x14ac:dyDescent="0.25">
      <c r="A173" t="s">
        <v>51</v>
      </c>
      <c r="B173">
        <v>1420769</v>
      </c>
      <c r="C173">
        <v>1</v>
      </c>
      <c r="D173" t="str">
        <f t="shared" si="4"/>
        <v>MALE</v>
      </c>
      <c r="E173" t="str">
        <f t="shared" si="5"/>
        <v>Healthy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f t="shared" si="8"/>
        <v>1</v>
      </c>
      <c r="M173">
        <f t="shared" si="8"/>
        <v>1</v>
      </c>
      <c r="N173">
        <f t="shared" si="8"/>
        <v>1</v>
      </c>
      <c r="O173">
        <f t="shared" si="8"/>
        <v>1</v>
      </c>
      <c r="P173">
        <f t="shared" si="8"/>
        <v>0</v>
      </c>
      <c r="Q173">
        <f t="shared" si="7"/>
        <v>1</v>
      </c>
    </row>
    <row r="174" spans="1:17" x14ac:dyDescent="0.25">
      <c r="A174" t="s">
        <v>52</v>
      </c>
      <c r="B174">
        <v>1429312</v>
      </c>
      <c r="C174">
        <v>1</v>
      </c>
      <c r="D174" t="str">
        <f t="shared" si="4"/>
        <v>MALE</v>
      </c>
      <c r="E174" t="str">
        <f t="shared" si="5"/>
        <v>Healthy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f t="shared" si="8"/>
        <v>1</v>
      </c>
      <c r="M174">
        <f t="shared" si="8"/>
        <v>1</v>
      </c>
      <c r="N174">
        <f t="shared" si="8"/>
        <v>1</v>
      </c>
      <c r="O174">
        <f t="shared" si="8"/>
        <v>1</v>
      </c>
      <c r="P174">
        <f t="shared" si="8"/>
        <v>1</v>
      </c>
      <c r="Q174">
        <f t="shared" si="7"/>
        <v>1</v>
      </c>
    </row>
    <row r="175" spans="1:17" x14ac:dyDescent="0.25">
      <c r="A175" t="s">
        <v>53</v>
      </c>
      <c r="B175">
        <v>1429312</v>
      </c>
      <c r="C175">
        <v>1</v>
      </c>
      <c r="D175" t="str">
        <f t="shared" si="4"/>
        <v>MALE</v>
      </c>
      <c r="E175" t="str">
        <f t="shared" si="5"/>
        <v>Healthy</v>
      </c>
      <c r="F175">
        <v>0</v>
      </c>
      <c r="G175">
        <v>0</v>
      </c>
      <c r="H175">
        <v>1</v>
      </c>
      <c r="I175">
        <v>1</v>
      </c>
      <c r="J175">
        <v>1</v>
      </c>
      <c r="K175">
        <v>0</v>
      </c>
      <c r="L175">
        <f t="shared" si="8"/>
        <v>1</v>
      </c>
      <c r="M175">
        <f t="shared" si="8"/>
        <v>0</v>
      </c>
      <c r="N175">
        <f t="shared" si="8"/>
        <v>0</v>
      </c>
      <c r="O175">
        <f t="shared" si="8"/>
        <v>0</v>
      </c>
      <c r="P175">
        <f t="shared" si="8"/>
        <v>1</v>
      </c>
      <c r="Q175">
        <f t="shared" si="7"/>
        <v>0</v>
      </c>
    </row>
    <row r="176" spans="1:17" x14ac:dyDescent="0.25">
      <c r="A176" t="s">
        <v>54</v>
      </c>
      <c r="B176">
        <v>1434569</v>
      </c>
      <c r="C176">
        <v>1</v>
      </c>
      <c r="D176" t="str">
        <f t="shared" si="4"/>
        <v>MALE</v>
      </c>
      <c r="E176" t="str">
        <f t="shared" si="5"/>
        <v>Healthy</v>
      </c>
      <c r="F176">
        <v>0</v>
      </c>
      <c r="G176">
        <v>1</v>
      </c>
      <c r="H176">
        <v>0</v>
      </c>
      <c r="I176">
        <v>1</v>
      </c>
      <c r="J176">
        <v>1</v>
      </c>
      <c r="K176">
        <v>0</v>
      </c>
      <c r="L176">
        <f t="shared" si="8"/>
        <v>0</v>
      </c>
      <c r="M176">
        <f t="shared" si="8"/>
        <v>1</v>
      </c>
      <c r="N176">
        <f t="shared" si="8"/>
        <v>0</v>
      </c>
      <c r="O176">
        <f t="shared" si="8"/>
        <v>0</v>
      </c>
      <c r="P176">
        <f t="shared" si="8"/>
        <v>1</v>
      </c>
      <c r="Q176">
        <f t="shared" si="7"/>
        <v>0</v>
      </c>
    </row>
    <row r="177" spans="1:17" x14ac:dyDescent="0.25">
      <c r="A177" t="s">
        <v>55</v>
      </c>
      <c r="B177">
        <v>1442880</v>
      </c>
      <c r="C177">
        <v>0</v>
      </c>
      <c r="D177" t="str">
        <f t="shared" si="4"/>
        <v>FEMALE</v>
      </c>
      <c r="E177" t="str">
        <f t="shared" si="5"/>
        <v>Healthy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1</v>
      </c>
      <c r="L177">
        <f t="shared" si="8"/>
        <v>0</v>
      </c>
      <c r="M177">
        <f t="shared" si="8"/>
        <v>1</v>
      </c>
      <c r="N177">
        <f t="shared" si="8"/>
        <v>1</v>
      </c>
      <c r="O177">
        <f t="shared" si="8"/>
        <v>1</v>
      </c>
      <c r="P177">
        <f t="shared" si="8"/>
        <v>0</v>
      </c>
      <c r="Q177">
        <f t="shared" si="7"/>
        <v>1</v>
      </c>
    </row>
    <row r="178" spans="1:17" x14ac:dyDescent="0.25">
      <c r="A178" t="s">
        <v>56</v>
      </c>
      <c r="B178">
        <v>1442880</v>
      </c>
      <c r="C178">
        <v>0</v>
      </c>
      <c r="D178" t="str">
        <f t="shared" si="4"/>
        <v>FEMALE</v>
      </c>
      <c r="E178" t="str">
        <f t="shared" si="5"/>
        <v>Healthy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</v>
      </c>
      <c r="L178">
        <f t="shared" si="8"/>
        <v>0</v>
      </c>
      <c r="M178">
        <f t="shared" si="8"/>
        <v>1</v>
      </c>
      <c r="N178">
        <f t="shared" si="8"/>
        <v>1</v>
      </c>
      <c r="O178">
        <f t="shared" si="8"/>
        <v>1</v>
      </c>
      <c r="P178">
        <f t="shared" si="8"/>
        <v>0</v>
      </c>
      <c r="Q178">
        <f t="shared" si="7"/>
        <v>1</v>
      </c>
    </row>
    <row r="179" spans="1:17" x14ac:dyDescent="0.25">
      <c r="A179" t="s">
        <v>57</v>
      </c>
      <c r="B179">
        <v>1468855</v>
      </c>
      <c r="C179">
        <v>1</v>
      </c>
      <c r="D179" t="str">
        <f t="shared" si="4"/>
        <v>MALE</v>
      </c>
      <c r="E179" t="str">
        <f t="shared" si="5"/>
        <v>Healthy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f t="shared" si="8"/>
        <v>1</v>
      </c>
      <c r="M179">
        <f t="shared" si="8"/>
        <v>1</v>
      </c>
      <c r="N179">
        <f t="shared" si="8"/>
        <v>1</v>
      </c>
      <c r="O179">
        <f t="shared" si="8"/>
        <v>1</v>
      </c>
      <c r="P179">
        <f t="shared" si="8"/>
        <v>1</v>
      </c>
      <c r="Q179">
        <f t="shared" si="7"/>
        <v>1</v>
      </c>
    </row>
    <row r="180" spans="1:17" x14ac:dyDescent="0.25">
      <c r="A180" t="s">
        <v>58</v>
      </c>
      <c r="B180">
        <v>1471872</v>
      </c>
      <c r="C180">
        <v>1</v>
      </c>
      <c r="D180" t="str">
        <f t="shared" si="4"/>
        <v>MALE</v>
      </c>
      <c r="E180" t="str">
        <f t="shared" si="5"/>
        <v>Healthy</v>
      </c>
      <c r="F180">
        <v>0</v>
      </c>
      <c r="G180">
        <v>1</v>
      </c>
      <c r="H180">
        <v>1</v>
      </c>
      <c r="I180">
        <v>1</v>
      </c>
      <c r="J180">
        <v>1</v>
      </c>
      <c r="K180">
        <v>1</v>
      </c>
      <c r="L180">
        <f t="shared" si="8"/>
        <v>0</v>
      </c>
      <c r="M180">
        <f t="shared" si="8"/>
        <v>0</v>
      </c>
      <c r="N180">
        <f t="shared" si="8"/>
        <v>0</v>
      </c>
      <c r="O180">
        <f t="shared" si="8"/>
        <v>0</v>
      </c>
      <c r="P180">
        <f t="shared" si="8"/>
        <v>0</v>
      </c>
      <c r="Q180">
        <f t="shared" si="7"/>
        <v>0</v>
      </c>
    </row>
    <row r="181" spans="1:17" x14ac:dyDescent="0.25">
      <c r="A181" t="s">
        <v>59</v>
      </c>
      <c r="B181">
        <v>1471872</v>
      </c>
      <c r="C181">
        <v>1</v>
      </c>
      <c r="D181" t="str">
        <f t="shared" si="4"/>
        <v>MALE</v>
      </c>
      <c r="E181" t="str">
        <f t="shared" si="5"/>
        <v>Healthy</v>
      </c>
      <c r="F181">
        <v>0</v>
      </c>
      <c r="G181">
        <v>1</v>
      </c>
      <c r="H181">
        <v>0</v>
      </c>
      <c r="I181">
        <v>1</v>
      </c>
      <c r="J181">
        <v>0</v>
      </c>
      <c r="K181">
        <v>1</v>
      </c>
      <c r="L181">
        <f t="shared" si="8"/>
        <v>0</v>
      </c>
      <c r="M181">
        <f t="shared" si="8"/>
        <v>1</v>
      </c>
      <c r="N181">
        <f t="shared" si="8"/>
        <v>0</v>
      </c>
      <c r="O181">
        <f t="shared" si="8"/>
        <v>1</v>
      </c>
      <c r="P181">
        <f t="shared" si="8"/>
        <v>0</v>
      </c>
      <c r="Q181">
        <f t="shared" si="7"/>
        <v>0</v>
      </c>
    </row>
    <row r="182" spans="1:17" x14ac:dyDescent="0.25">
      <c r="A182" t="s">
        <v>60</v>
      </c>
      <c r="B182">
        <v>1478082</v>
      </c>
      <c r="C182">
        <v>1</v>
      </c>
      <c r="D182" t="str">
        <f t="shared" si="4"/>
        <v>MALE</v>
      </c>
      <c r="E182" t="str">
        <f t="shared" si="5"/>
        <v>Healthy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f t="shared" si="8"/>
        <v>1</v>
      </c>
      <c r="M182">
        <f t="shared" si="8"/>
        <v>1</v>
      </c>
      <c r="N182">
        <f t="shared" si="8"/>
        <v>1</v>
      </c>
      <c r="O182">
        <f t="shared" si="8"/>
        <v>1</v>
      </c>
      <c r="P182">
        <f t="shared" si="8"/>
        <v>1</v>
      </c>
      <c r="Q182">
        <f t="shared" si="7"/>
        <v>1</v>
      </c>
    </row>
    <row r="183" spans="1:17" x14ac:dyDescent="0.25">
      <c r="A183" t="s">
        <v>61</v>
      </c>
      <c r="B183">
        <v>1478082</v>
      </c>
      <c r="C183">
        <v>1</v>
      </c>
      <c r="D183" t="str">
        <f t="shared" si="4"/>
        <v>MALE</v>
      </c>
      <c r="E183" t="str">
        <f t="shared" si="5"/>
        <v>Healthy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f t="shared" si="8"/>
        <v>1</v>
      </c>
      <c r="M183">
        <f t="shared" si="8"/>
        <v>1</v>
      </c>
      <c r="N183">
        <f t="shared" si="8"/>
        <v>1</v>
      </c>
      <c r="O183">
        <f t="shared" si="8"/>
        <v>1</v>
      </c>
      <c r="P183">
        <f t="shared" si="8"/>
        <v>1</v>
      </c>
      <c r="Q183">
        <f t="shared" si="7"/>
        <v>1</v>
      </c>
    </row>
    <row r="184" spans="1:17" x14ac:dyDescent="0.25">
      <c r="A184" t="s">
        <v>62</v>
      </c>
      <c r="B184">
        <v>1478301</v>
      </c>
      <c r="C184">
        <v>1</v>
      </c>
      <c r="D184" t="str">
        <f t="shared" si="4"/>
        <v>MALE</v>
      </c>
      <c r="E184" t="str">
        <f t="shared" si="5"/>
        <v>Healthy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f t="shared" si="8"/>
        <v>1</v>
      </c>
      <c r="M184">
        <f t="shared" si="8"/>
        <v>1</v>
      </c>
      <c r="N184">
        <f t="shared" si="8"/>
        <v>1</v>
      </c>
      <c r="O184">
        <f t="shared" si="8"/>
        <v>1</v>
      </c>
      <c r="P184">
        <f t="shared" si="8"/>
        <v>1</v>
      </c>
      <c r="Q184">
        <f t="shared" si="7"/>
        <v>1</v>
      </c>
    </row>
    <row r="185" spans="1:17" x14ac:dyDescent="0.25">
      <c r="A185" t="s">
        <v>63</v>
      </c>
      <c r="B185">
        <v>1478301</v>
      </c>
      <c r="C185">
        <v>1</v>
      </c>
      <c r="D185" t="str">
        <f t="shared" si="4"/>
        <v>MALE</v>
      </c>
      <c r="E185" t="str">
        <f t="shared" si="5"/>
        <v>Healthy</v>
      </c>
      <c r="F185">
        <v>0</v>
      </c>
      <c r="G185">
        <v>0</v>
      </c>
      <c r="H185">
        <v>1</v>
      </c>
      <c r="I185">
        <v>1</v>
      </c>
      <c r="J185">
        <v>1</v>
      </c>
      <c r="K185">
        <v>0</v>
      </c>
      <c r="L185">
        <f t="shared" si="8"/>
        <v>1</v>
      </c>
      <c r="M185">
        <f t="shared" si="8"/>
        <v>0</v>
      </c>
      <c r="N185">
        <f t="shared" si="8"/>
        <v>0</v>
      </c>
      <c r="O185">
        <f t="shared" si="8"/>
        <v>0</v>
      </c>
      <c r="P185">
        <f t="shared" si="8"/>
        <v>1</v>
      </c>
      <c r="Q185">
        <f t="shared" si="7"/>
        <v>0</v>
      </c>
    </row>
    <row r="186" spans="1:17" x14ac:dyDescent="0.25">
      <c r="A186" t="s">
        <v>64</v>
      </c>
      <c r="B186">
        <v>1481529</v>
      </c>
      <c r="C186">
        <v>1</v>
      </c>
      <c r="D186" t="str">
        <f t="shared" si="4"/>
        <v>MALE</v>
      </c>
      <c r="E186" t="str">
        <f t="shared" si="5"/>
        <v>Healthy</v>
      </c>
      <c r="F186">
        <v>0</v>
      </c>
      <c r="G186">
        <v>1</v>
      </c>
      <c r="H186">
        <v>1</v>
      </c>
      <c r="I186">
        <v>1</v>
      </c>
      <c r="J186">
        <v>1</v>
      </c>
      <c r="K186">
        <v>0</v>
      </c>
      <c r="L186">
        <f t="shared" si="8"/>
        <v>0</v>
      </c>
      <c r="M186">
        <f t="shared" si="8"/>
        <v>0</v>
      </c>
      <c r="N186">
        <f t="shared" si="8"/>
        <v>0</v>
      </c>
      <c r="O186">
        <f t="shared" si="8"/>
        <v>0</v>
      </c>
      <c r="P186">
        <f t="shared" si="8"/>
        <v>1</v>
      </c>
      <c r="Q186">
        <f t="shared" si="7"/>
        <v>0</v>
      </c>
    </row>
    <row r="187" spans="1:17" x14ac:dyDescent="0.25">
      <c r="A187" t="s">
        <v>65</v>
      </c>
      <c r="B187">
        <v>1481564</v>
      </c>
      <c r="C187">
        <v>1</v>
      </c>
      <c r="D187" t="str">
        <f t="shared" si="4"/>
        <v>MALE</v>
      </c>
      <c r="E187" t="str">
        <f t="shared" si="5"/>
        <v>Healthy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f t="shared" si="8"/>
        <v>1</v>
      </c>
      <c r="M187">
        <f t="shared" si="8"/>
        <v>1</v>
      </c>
      <c r="N187">
        <f t="shared" si="8"/>
        <v>1</v>
      </c>
      <c r="O187">
        <f t="shared" si="8"/>
        <v>1</v>
      </c>
      <c r="P187">
        <f t="shared" si="8"/>
        <v>1</v>
      </c>
      <c r="Q187">
        <f t="shared" si="7"/>
        <v>1</v>
      </c>
    </row>
    <row r="188" spans="1:17" x14ac:dyDescent="0.25">
      <c r="A188" t="s">
        <v>66</v>
      </c>
      <c r="B188">
        <v>1481564</v>
      </c>
      <c r="C188">
        <v>1</v>
      </c>
      <c r="D188" t="str">
        <f t="shared" si="4"/>
        <v>MALE</v>
      </c>
      <c r="E188" t="str">
        <f t="shared" si="5"/>
        <v>Healthy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f t="shared" si="8"/>
        <v>1</v>
      </c>
      <c r="M188">
        <f t="shared" si="8"/>
        <v>1</v>
      </c>
      <c r="N188">
        <f t="shared" si="8"/>
        <v>1</v>
      </c>
      <c r="O188">
        <f t="shared" si="8"/>
        <v>1</v>
      </c>
      <c r="P188">
        <f t="shared" si="8"/>
        <v>1</v>
      </c>
      <c r="Q188">
        <f t="shared" si="7"/>
        <v>1</v>
      </c>
    </row>
    <row r="189" spans="1:17" x14ac:dyDescent="0.25">
      <c r="A189" t="s">
        <v>67</v>
      </c>
      <c r="B189">
        <v>1488884</v>
      </c>
      <c r="C189">
        <v>0</v>
      </c>
      <c r="D189" t="str">
        <f t="shared" si="4"/>
        <v>FEMALE</v>
      </c>
      <c r="E189" t="str">
        <f t="shared" si="5"/>
        <v>Healthy</v>
      </c>
      <c r="F189">
        <v>0</v>
      </c>
      <c r="G189">
        <v>1</v>
      </c>
      <c r="H189">
        <v>1</v>
      </c>
      <c r="I189">
        <v>0</v>
      </c>
      <c r="J189">
        <v>1</v>
      </c>
      <c r="K189">
        <v>0</v>
      </c>
      <c r="L189">
        <f t="shared" si="8"/>
        <v>0</v>
      </c>
      <c r="M189">
        <f t="shared" si="8"/>
        <v>0</v>
      </c>
      <c r="N189">
        <f t="shared" si="8"/>
        <v>1</v>
      </c>
      <c r="O189">
        <f t="shared" si="8"/>
        <v>0</v>
      </c>
      <c r="P189">
        <f t="shared" si="8"/>
        <v>1</v>
      </c>
      <c r="Q189">
        <f t="shared" si="7"/>
        <v>0</v>
      </c>
    </row>
    <row r="190" spans="1:17" x14ac:dyDescent="0.25">
      <c r="A190" t="s">
        <v>68</v>
      </c>
      <c r="B190">
        <v>1488884</v>
      </c>
      <c r="C190">
        <v>0</v>
      </c>
      <c r="D190" t="str">
        <f t="shared" ref="D190:D247" si="9">IF(C190=1, "MALE", "FEMALE")</f>
        <v>FEMALE</v>
      </c>
      <c r="E190" t="str">
        <f t="shared" ref="E190:E247" si="10">IF(F190=0,"Healthy","Parkinson")</f>
        <v>Healthy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f t="shared" si="8"/>
        <v>1</v>
      </c>
      <c r="M190">
        <f t="shared" si="8"/>
        <v>1</v>
      </c>
      <c r="N190">
        <f t="shared" si="8"/>
        <v>1</v>
      </c>
      <c r="O190">
        <f t="shared" si="8"/>
        <v>1</v>
      </c>
      <c r="P190">
        <f t="shared" si="8"/>
        <v>1</v>
      </c>
      <c r="Q190">
        <f t="shared" ref="Q190:Q247" si="11">MODE(L190:P190)</f>
        <v>1</v>
      </c>
    </row>
    <row r="191" spans="1:17" x14ac:dyDescent="0.25">
      <c r="A191" t="s">
        <v>69</v>
      </c>
      <c r="B191">
        <v>1494324</v>
      </c>
      <c r="C191">
        <v>0</v>
      </c>
      <c r="D191" t="str">
        <f t="shared" si="9"/>
        <v>FEMALE</v>
      </c>
      <c r="E191" t="str">
        <f t="shared" si="10"/>
        <v>Healthy</v>
      </c>
      <c r="F191">
        <v>0</v>
      </c>
      <c r="G191">
        <v>0</v>
      </c>
      <c r="H191">
        <v>1</v>
      </c>
      <c r="I191">
        <v>0</v>
      </c>
      <c r="J191">
        <v>1</v>
      </c>
      <c r="K191">
        <v>0</v>
      </c>
      <c r="L191">
        <f t="shared" si="8"/>
        <v>1</v>
      </c>
      <c r="M191">
        <f t="shared" si="8"/>
        <v>0</v>
      </c>
      <c r="N191">
        <f t="shared" si="8"/>
        <v>1</v>
      </c>
      <c r="O191">
        <f t="shared" si="8"/>
        <v>0</v>
      </c>
      <c r="P191">
        <f t="shared" si="8"/>
        <v>1</v>
      </c>
      <c r="Q191">
        <f t="shared" si="11"/>
        <v>1</v>
      </c>
    </row>
    <row r="192" spans="1:17" x14ac:dyDescent="0.25">
      <c r="A192" t="s">
        <v>70</v>
      </c>
      <c r="B192">
        <v>1494324</v>
      </c>
      <c r="C192">
        <v>0</v>
      </c>
      <c r="D192" t="str">
        <f t="shared" si="9"/>
        <v>FEMALE</v>
      </c>
      <c r="E192" t="str">
        <f t="shared" si="10"/>
        <v>Healthy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f t="shared" si="8"/>
        <v>1</v>
      </c>
      <c r="M192">
        <f t="shared" si="8"/>
        <v>1</v>
      </c>
      <c r="N192">
        <f t="shared" si="8"/>
        <v>1</v>
      </c>
      <c r="O192">
        <f t="shared" si="8"/>
        <v>1</v>
      </c>
      <c r="P192">
        <f t="shared" si="8"/>
        <v>0</v>
      </c>
      <c r="Q192">
        <f t="shared" si="11"/>
        <v>1</v>
      </c>
    </row>
    <row r="193" spans="1:17" x14ac:dyDescent="0.25">
      <c r="A193" t="s">
        <v>71</v>
      </c>
      <c r="B193">
        <v>1519213</v>
      </c>
      <c r="C193">
        <v>1</v>
      </c>
      <c r="D193" t="str">
        <f t="shared" si="9"/>
        <v>MALE</v>
      </c>
      <c r="E193" t="str">
        <f t="shared" si="10"/>
        <v>Healthy</v>
      </c>
      <c r="F193">
        <v>0</v>
      </c>
      <c r="G193">
        <v>1</v>
      </c>
      <c r="H193">
        <v>1</v>
      </c>
      <c r="I193">
        <v>1</v>
      </c>
      <c r="J193">
        <v>0</v>
      </c>
      <c r="K193">
        <v>1</v>
      </c>
      <c r="L193">
        <f t="shared" si="8"/>
        <v>0</v>
      </c>
      <c r="M193">
        <f t="shared" si="8"/>
        <v>0</v>
      </c>
      <c r="N193">
        <f t="shared" si="8"/>
        <v>0</v>
      </c>
      <c r="O193">
        <f t="shared" si="8"/>
        <v>1</v>
      </c>
      <c r="P193">
        <f t="shared" si="8"/>
        <v>0</v>
      </c>
      <c r="Q193">
        <f t="shared" si="11"/>
        <v>0</v>
      </c>
    </row>
    <row r="194" spans="1:17" x14ac:dyDescent="0.25">
      <c r="A194" t="s">
        <v>72</v>
      </c>
      <c r="B194">
        <v>1519213</v>
      </c>
      <c r="C194">
        <v>1</v>
      </c>
      <c r="D194" t="str">
        <f t="shared" si="9"/>
        <v>MALE</v>
      </c>
      <c r="E194" t="str">
        <f t="shared" si="10"/>
        <v>Healthy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f t="shared" si="8"/>
        <v>1</v>
      </c>
      <c r="M194">
        <f t="shared" si="8"/>
        <v>1</v>
      </c>
      <c r="N194">
        <f t="shared" si="8"/>
        <v>1</v>
      </c>
      <c r="O194">
        <f t="shared" si="8"/>
        <v>1</v>
      </c>
      <c r="P194">
        <f t="shared" si="8"/>
        <v>0</v>
      </c>
      <c r="Q194">
        <f t="shared" si="11"/>
        <v>1</v>
      </c>
    </row>
    <row r="195" spans="1:17" x14ac:dyDescent="0.25">
      <c r="A195" t="s">
        <v>73</v>
      </c>
      <c r="B195">
        <v>1521605</v>
      </c>
      <c r="C195">
        <v>0</v>
      </c>
      <c r="D195" t="str">
        <f t="shared" si="9"/>
        <v>FEMALE</v>
      </c>
      <c r="E195" t="str">
        <f t="shared" si="10"/>
        <v>Healthy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f t="shared" si="8"/>
        <v>1</v>
      </c>
      <c r="M195">
        <f t="shared" si="8"/>
        <v>1</v>
      </c>
      <c r="N195">
        <f t="shared" si="8"/>
        <v>1</v>
      </c>
      <c r="O195">
        <f t="shared" si="8"/>
        <v>1</v>
      </c>
      <c r="P195">
        <f t="shared" si="8"/>
        <v>1</v>
      </c>
      <c r="Q195">
        <f t="shared" si="11"/>
        <v>1</v>
      </c>
    </row>
    <row r="196" spans="1:17" x14ac:dyDescent="0.25">
      <c r="A196" t="s">
        <v>74</v>
      </c>
      <c r="B196">
        <v>1521605</v>
      </c>
      <c r="C196">
        <v>0</v>
      </c>
      <c r="D196" t="str">
        <f t="shared" si="9"/>
        <v>FEMALE</v>
      </c>
      <c r="E196" t="str">
        <f t="shared" si="10"/>
        <v>Healthy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f t="shared" si="8"/>
        <v>1</v>
      </c>
      <c r="M196">
        <f t="shared" si="8"/>
        <v>1</v>
      </c>
      <c r="N196">
        <f t="shared" si="8"/>
        <v>1</v>
      </c>
      <c r="O196">
        <f t="shared" si="8"/>
        <v>1</v>
      </c>
      <c r="P196">
        <f t="shared" si="8"/>
        <v>1</v>
      </c>
      <c r="Q196">
        <f t="shared" si="11"/>
        <v>1</v>
      </c>
    </row>
    <row r="197" spans="1:17" x14ac:dyDescent="0.25">
      <c r="A197" t="s">
        <v>75</v>
      </c>
      <c r="B197">
        <v>1523843</v>
      </c>
      <c r="C197">
        <v>1</v>
      </c>
      <c r="D197" t="str">
        <f t="shared" si="9"/>
        <v>MALE</v>
      </c>
      <c r="E197" t="str">
        <f t="shared" si="10"/>
        <v>Healthy</v>
      </c>
      <c r="F197">
        <v>0</v>
      </c>
      <c r="G197">
        <v>1</v>
      </c>
      <c r="H197">
        <v>1</v>
      </c>
      <c r="I197">
        <v>0</v>
      </c>
      <c r="J197">
        <v>1</v>
      </c>
      <c r="K197">
        <v>0</v>
      </c>
      <c r="L197">
        <f t="shared" si="8"/>
        <v>0</v>
      </c>
      <c r="M197">
        <f t="shared" si="8"/>
        <v>0</v>
      </c>
      <c r="N197">
        <f t="shared" si="8"/>
        <v>1</v>
      </c>
      <c r="O197">
        <f t="shared" si="8"/>
        <v>0</v>
      </c>
      <c r="P197">
        <f t="shared" si="8"/>
        <v>1</v>
      </c>
      <c r="Q197">
        <f t="shared" si="11"/>
        <v>0</v>
      </c>
    </row>
    <row r="198" spans="1:17" x14ac:dyDescent="0.25">
      <c r="A198" t="s">
        <v>76</v>
      </c>
      <c r="B198">
        <v>1523843</v>
      </c>
      <c r="C198">
        <v>1</v>
      </c>
      <c r="D198" t="str">
        <f t="shared" si="9"/>
        <v>MALE</v>
      </c>
      <c r="E198" t="str">
        <f t="shared" si="10"/>
        <v>Healthy</v>
      </c>
      <c r="F198">
        <v>0</v>
      </c>
      <c r="G198">
        <v>1</v>
      </c>
      <c r="H198">
        <v>1</v>
      </c>
      <c r="I198">
        <v>0</v>
      </c>
      <c r="J198">
        <v>1</v>
      </c>
      <c r="K198">
        <v>0</v>
      </c>
      <c r="L198">
        <f t="shared" si="8"/>
        <v>0</v>
      </c>
      <c r="M198">
        <f t="shared" si="8"/>
        <v>0</v>
      </c>
      <c r="N198">
        <f t="shared" si="8"/>
        <v>1</v>
      </c>
      <c r="O198">
        <f t="shared" si="8"/>
        <v>0</v>
      </c>
      <c r="P198">
        <f t="shared" si="8"/>
        <v>1</v>
      </c>
      <c r="Q198">
        <f t="shared" si="11"/>
        <v>0</v>
      </c>
    </row>
    <row r="199" spans="1:17" x14ac:dyDescent="0.25">
      <c r="A199" t="s">
        <v>77</v>
      </c>
      <c r="B199">
        <v>1535159</v>
      </c>
      <c r="C199">
        <v>0</v>
      </c>
      <c r="D199" t="str">
        <f t="shared" si="9"/>
        <v>FEMALE</v>
      </c>
      <c r="E199" t="str">
        <f t="shared" si="10"/>
        <v>Healthy</v>
      </c>
      <c r="F199">
        <v>0</v>
      </c>
      <c r="G199">
        <v>1</v>
      </c>
      <c r="H199">
        <v>1</v>
      </c>
      <c r="I199">
        <v>1</v>
      </c>
      <c r="J199">
        <v>1</v>
      </c>
      <c r="K199">
        <v>0</v>
      </c>
      <c r="L199">
        <f t="shared" si="8"/>
        <v>0</v>
      </c>
      <c r="M199">
        <f t="shared" si="8"/>
        <v>0</v>
      </c>
      <c r="N199">
        <f t="shared" si="8"/>
        <v>0</v>
      </c>
      <c r="O199">
        <f t="shared" si="8"/>
        <v>0</v>
      </c>
      <c r="P199">
        <f t="shared" si="8"/>
        <v>1</v>
      </c>
      <c r="Q199">
        <f t="shared" si="11"/>
        <v>0</v>
      </c>
    </row>
    <row r="200" spans="1:17" x14ac:dyDescent="0.25">
      <c r="A200" t="s">
        <v>78</v>
      </c>
      <c r="B200">
        <v>1589006</v>
      </c>
      <c r="C200">
        <v>0</v>
      </c>
      <c r="D200" t="str">
        <f t="shared" si="9"/>
        <v>FEMALE</v>
      </c>
      <c r="E200" t="str">
        <f t="shared" si="10"/>
        <v>Healthy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f t="shared" si="8"/>
        <v>1</v>
      </c>
      <c r="M200">
        <f t="shared" si="8"/>
        <v>1</v>
      </c>
      <c r="N200">
        <f t="shared" si="8"/>
        <v>1</v>
      </c>
      <c r="O200">
        <f t="shared" si="8"/>
        <v>1</v>
      </c>
      <c r="P200">
        <f t="shared" si="8"/>
        <v>1</v>
      </c>
      <c r="Q200">
        <f t="shared" si="11"/>
        <v>1</v>
      </c>
    </row>
    <row r="201" spans="1:17" x14ac:dyDescent="0.25">
      <c r="A201" t="s">
        <v>79</v>
      </c>
      <c r="B201">
        <v>1626662</v>
      </c>
      <c r="C201">
        <v>0</v>
      </c>
      <c r="D201" t="str">
        <f t="shared" si="9"/>
        <v>FEMALE</v>
      </c>
      <c r="E201" t="str">
        <f t="shared" si="10"/>
        <v>Healthy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f t="shared" si="8"/>
        <v>1</v>
      </c>
      <c r="M201">
        <f t="shared" si="8"/>
        <v>1</v>
      </c>
      <c r="N201">
        <f t="shared" si="8"/>
        <v>1</v>
      </c>
      <c r="O201">
        <f t="shared" si="8"/>
        <v>1</v>
      </c>
      <c r="P201">
        <f t="shared" si="8"/>
        <v>1</v>
      </c>
      <c r="Q201">
        <f t="shared" si="11"/>
        <v>1</v>
      </c>
    </row>
    <row r="202" spans="1:17" x14ac:dyDescent="0.25">
      <c r="A202" t="s">
        <v>80</v>
      </c>
      <c r="B202">
        <v>1659474</v>
      </c>
      <c r="C202">
        <v>1</v>
      </c>
      <c r="D202" t="str">
        <f t="shared" si="9"/>
        <v>MALE</v>
      </c>
      <c r="E202" t="str">
        <f t="shared" si="10"/>
        <v>Healthy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f t="shared" si="8"/>
        <v>1</v>
      </c>
      <c r="M202">
        <f t="shared" si="8"/>
        <v>1</v>
      </c>
      <c r="N202">
        <f t="shared" si="8"/>
        <v>1</v>
      </c>
      <c r="O202">
        <f t="shared" si="8"/>
        <v>1</v>
      </c>
      <c r="P202">
        <f t="shared" si="8"/>
        <v>1</v>
      </c>
      <c r="Q202">
        <f t="shared" si="11"/>
        <v>1</v>
      </c>
    </row>
    <row r="203" spans="1:17" x14ac:dyDescent="0.25">
      <c r="A203" t="s">
        <v>81</v>
      </c>
      <c r="B203">
        <v>1659474</v>
      </c>
      <c r="C203">
        <v>1</v>
      </c>
      <c r="D203" t="str">
        <f t="shared" si="9"/>
        <v>MALE</v>
      </c>
      <c r="E203" t="str">
        <f t="shared" si="10"/>
        <v>Healthy</v>
      </c>
      <c r="F203">
        <v>0</v>
      </c>
      <c r="G203">
        <v>1</v>
      </c>
      <c r="H203">
        <v>1</v>
      </c>
      <c r="I203">
        <v>1</v>
      </c>
      <c r="J203">
        <v>0</v>
      </c>
      <c r="K203">
        <v>1</v>
      </c>
      <c r="L203">
        <f t="shared" si="8"/>
        <v>0</v>
      </c>
      <c r="M203">
        <f t="shared" si="8"/>
        <v>0</v>
      </c>
      <c r="N203">
        <f t="shared" si="8"/>
        <v>0</v>
      </c>
      <c r="O203">
        <f t="shared" si="8"/>
        <v>1</v>
      </c>
      <c r="P203">
        <f t="shared" si="8"/>
        <v>0</v>
      </c>
      <c r="Q203">
        <f t="shared" si="11"/>
        <v>0</v>
      </c>
    </row>
    <row r="204" spans="1:17" x14ac:dyDescent="0.25">
      <c r="A204" t="s">
        <v>82</v>
      </c>
      <c r="B204">
        <v>1664072</v>
      </c>
      <c r="C204">
        <v>0</v>
      </c>
      <c r="D204" t="str">
        <f t="shared" si="9"/>
        <v>FEMALE</v>
      </c>
      <c r="E204" t="str">
        <f t="shared" si="10"/>
        <v>Healthy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f t="shared" si="8"/>
        <v>1</v>
      </c>
      <c r="M204">
        <f t="shared" si="8"/>
        <v>1</v>
      </c>
      <c r="N204">
        <f t="shared" si="8"/>
        <v>1</v>
      </c>
      <c r="O204">
        <f t="shared" si="8"/>
        <v>1</v>
      </c>
      <c r="P204">
        <f t="shared" si="8"/>
        <v>1</v>
      </c>
      <c r="Q204">
        <f t="shared" si="11"/>
        <v>1</v>
      </c>
    </row>
    <row r="205" spans="1:17" x14ac:dyDescent="0.25">
      <c r="A205" t="s">
        <v>83</v>
      </c>
      <c r="B205">
        <v>1668019</v>
      </c>
      <c r="C205">
        <v>0</v>
      </c>
      <c r="D205" t="str">
        <f t="shared" si="9"/>
        <v>FEMALE</v>
      </c>
      <c r="E205" t="str">
        <f t="shared" si="10"/>
        <v>Healthy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f t="shared" si="8"/>
        <v>1</v>
      </c>
      <c r="M205">
        <f t="shared" si="8"/>
        <v>1</v>
      </c>
      <c r="N205">
        <f t="shared" si="8"/>
        <v>1</v>
      </c>
      <c r="O205">
        <f t="shared" si="8"/>
        <v>1</v>
      </c>
      <c r="P205">
        <f t="shared" si="8"/>
        <v>1</v>
      </c>
      <c r="Q205">
        <f t="shared" si="11"/>
        <v>1</v>
      </c>
    </row>
    <row r="206" spans="1:17" x14ac:dyDescent="0.25">
      <c r="A206" t="s">
        <v>84</v>
      </c>
      <c r="B206">
        <v>1688324</v>
      </c>
      <c r="C206">
        <v>1</v>
      </c>
      <c r="D206" t="str">
        <f t="shared" si="9"/>
        <v>MALE</v>
      </c>
      <c r="E206" t="str">
        <f t="shared" si="10"/>
        <v>Healthy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f t="shared" si="8"/>
        <v>0</v>
      </c>
      <c r="M206">
        <f t="shared" si="8"/>
        <v>1</v>
      </c>
      <c r="N206">
        <f t="shared" si="8"/>
        <v>1</v>
      </c>
      <c r="O206">
        <f t="shared" si="8"/>
        <v>1</v>
      </c>
      <c r="P206">
        <f t="shared" si="8"/>
        <v>1</v>
      </c>
      <c r="Q206">
        <f t="shared" si="11"/>
        <v>1</v>
      </c>
    </row>
    <row r="207" spans="1:17" x14ac:dyDescent="0.25">
      <c r="A207" t="s">
        <v>85</v>
      </c>
      <c r="B207">
        <v>1712783</v>
      </c>
      <c r="C207">
        <v>1</v>
      </c>
      <c r="D207" t="str">
        <f t="shared" si="9"/>
        <v>MALE</v>
      </c>
      <c r="E207" t="str">
        <f t="shared" si="10"/>
        <v>Healthy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f t="shared" si="8"/>
        <v>1</v>
      </c>
      <c r="M207">
        <f t="shared" si="8"/>
        <v>1</v>
      </c>
      <c r="N207">
        <f t="shared" si="8"/>
        <v>1</v>
      </c>
      <c r="O207">
        <f t="shared" si="8"/>
        <v>1</v>
      </c>
      <c r="P207">
        <f t="shared" si="8"/>
        <v>1</v>
      </c>
      <c r="Q207">
        <f t="shared" si="11"/>
        <v>1</v>
      </c>
    </row>
    <row r="208" spans="1:17" x14ac:dyDescent="0.25">
      <c r="A208" t="s">
        <v>86</v>
      </c>
      <c r="B208">
        <v>1751051</v>
      </c>
      <c r="C208">
        <v>0</v>
      </c>
      <c r="D208" t="str">
        <f t="shared" si="9"/>
        <v>FEMALE</v>
      </c>
      <c r="E208" t="str">
        <f t="shared" si="10"/>
        <v>Healthy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f t="shared" si="8"/>
        <v>1</v>
      </c>
      <c r="M208">
        <f t="shared" si="8"/>
        <v>1</v>
      </c>
      <c r="N208">
        <f t="shared" si="8"/>
        <v>1</v>
      </c>
      <c r="O208">
        <f t="shared" si="8"/>
        <v>1</v>
      </c>
      <c r="P208">
        <f t="shared" si="8"/>
        <v>1</v>
      </c>
      <c r="Q208">
        <f t="shared" si="11"/>
        <v>1</v>
      </c>
    </row>
    <row r="209" spans="1:17" x14ac:dyDescent="0.25">
      <c r="A209" t="s">
        <v>87</v>
      </c>
      <c r="B209">
        <v>1764046</v>
      </c>
      <c r="C209">
        <v>1</v>
      </c>
      <c r="D209" t="str">
        <f t="shared" si="9"/>
        <v>MALE</v>
      </c>
      <c r="E209" t="str">
        <f t="shared" si="10"/>
        <v>Healthy</v>
      </c>
      <c r="F209">
        <v>0</v>
      </c>
      <c r="G209">
        <v>1</v>
      </c>
      <c r="H209">
        <v>0</v>
      </c>
      <c r="I209">
        <v>1</v>
      </c>
      <c r="J209">
        <v>0</v>
      </c>
      <c r="K209">
        <v>1</v>
      </c>
      <c r="L209">
        <f t="shared" si="8"/>
        <v>0</v>
      </c>
      <c r="M209">
        <f t="shared" si="8"/>
        <v>1</v>
      </c>
      <c r="N209">
        <f t="shared" si="8"/>
        <v>0</v>
      </c>
      <c r="O209">
        <f t="shared" si="8"/>
        <v>1</v>
      </c>
      <c r="P209">
        <f t="shared" si="8"/>
        <v>0</v>
      </c>
      <c r="Q209">
        <f t="shared" si="11"/>
        <v>0</v>
      </c>
    </row>
    <row r="210" spans="1:17" x14ac:dyDescent="0.25">
      <c r="A210" t="s">
        <v>88</v>
      </c>
      <c r="B210">
        <v>1785202</v>
      </c>
      <c r="C210">
        <v>1</v>
      </c>
      <c r="D210" t="str">
        <f t="shared" si="9"/>
        <v>MALE</v>
      </c>
      <c r="E210" t="str">
        <f t="shared" si="10"/>
        <v>Healthy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f t="shared" si="8"/>
        <v>1</v>
      </c>
      <c r="M210">
        <f t="shared" si="8"/>
        <v>1</v>
      </c>
      <c r="N210">
        <f t="shared" si="8"/>
        <v>1</v>
      </c>
      <c r="O210">
        <f t="shared" si="8"/>
        <v>1</v>
      </c>
      <c r="P210">
        <f t="shared" si="8"/>
        <v>1</v>
      </c>
      <c r="Q210">
        <f t="shared" si="11"/>
        <v>1</v>
      </c>
    </row>
    <row r="211" spans="1:17" x14ac:dyDescent="0.25">
      <c r="A211" t="s">
        <v>89</v>
      </c>
      <c r="B211">
        <v>1785202</v>
      </c>
      <c r="C211">
        <v>1</v>
      </c>
      <c r="D211" t="str">
        <f t="shared" si="9"/>
        <v>MALE</v>
      </c>
      <c r="E211" t="str">
        <f t="shared" si="10"/>
        <v>Healthy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f t="shared" si="8"/>
        <v>1</v>
      </c>
      <c r="M211">
        <f t="shared" si="8"/>
        <v>1</v>
      </c>
      <c r="N211">
        <f t="shared" si="8"/>
        <v>1</v>
      </c>
      <c r="O211">
        <f t="shared" si="8"/>
        <v>1</v>
      </c>
      <c r="P211">
        <f t="shared" si="8"/>
        <v>1</v>
      </c>
      <c r="Q211">
        <f t="shared" si="11"/>
        <v>1</v>
      </c>
    </row>
    <row r="212" spans="1:17" x14ac:dyDescent="0.25">
      <c r="A212" t="s">
        <v>90</v>
      </c>
      <c r="B212">
        <v>1789466</v>
      </c>
      <c r="C212">
        <v>1</v>
      </c>
      <c r="D212" t="str">
        <f t="shared" si="9"/>
        <v>MALE</v>
      </c>
      <c r="E212" t="str">
        <f t="shared" si="10"/>
        <v>Healthy</v>
      </c>
      <c r="F212">
        <v>0</v>
      </c>
      <c r="G212">
        <v>1</v>
      </c>
      <c r="H212">
        <v>1</v>
      </c>
      <c r="I212">
        <v>1</v>
      </c>
      <c r="J212">
        <v>1</v>
      </c>
      <c r="K212">
        <v>0</v>
      </c>
      <c r="L212">
        <f t="shared" si="8"/>
        <v>0</v>
      </c>
      <c r="M212">
        <f t="shared" si="8"/>
        <v>0</v>
      </c>
      <c r="N212">
        <f t="shared" si="8"/>
        <v>0</v>
      </c>
      <c r="O212">
        <f t="shared" si="8"/>
        <v>0</v>
      </c>
      <c r="P212">
        <f t="shared" si="8"/>
        <v>1</v>
      </c>
      <c r="Q212">
        <f t="shared" si="11"/>
        <v>0</v>
      </c>
    </row>
    <row r="213" spans="1:17" x14ac:dyDescent="0.25">
      <c r="A213" t="s">
        <v>91</v>
      </c>
      <c r="B213">
        <v>1791504</v>
      </c>
      <c r="C213">
        <v>1</v>
      </c>
      <c r="D213" t="str">
        <f t="shared" si="9"/>
        <v>MALE</v>
      </c>
      <c r="E213" t="str">
        <f t="shared" si="10"/>
        <v>Healthy</v>
      </c>
      <c r="F213">
        <v>0</v>
      </c>
      <c r="G213">
        <v>0</v>
      </c>
      <c r="H213">
        <v>1</v>
      </c>
      <c r="I213">
        <v>0</v>
      </c>
      <c r="J213">
        <v>1</v>
      </c>
      <c r="K213">
        <v>1</v>
      </c>
      <c r="L213">
        <f t="shared" si="8"/>
        <v>1</v>
      </c>
      <c r="M213">
        <f t="shared" si="8"/>
        <v>0</v>
      </c>
      <c r="N213">
        <f t="shared" si="8"/>
        <v>1</v>
      </c>
      <c r="O213">
        <f t="shared" si="8"/>
        <v>0</v>
      </c>
      <c r="P213">
        <f t="shared" si="8"/>
        <v>0</v>
      </c>
      <c r="Q213">
        <f t="shared" si="11"/>
        <v>0</v>
      </c>
    </row>
    <row r="214" spans="1:17" x14ac:dyDescent="0.25">
      <c r="A214" t="s">
        <v>92</v>
      </c>
      <c r="B214">
        <v>1798300</v>
      </c>
      <c r="C214">
        <v>0</v>
      </c>
      <c r="D214" t="str">
        <f t="shared" si="9"/>
        <v>FEMALE</v>
      </c>
      <c r="E214" t="str">
        <f t="shared" si="10"/>
        <v>Healthy</v>
      </c>
      <c r="F214">
        <v>0</v>
      </c>
      <c r="G214">
        <v>1</v>
      </c>
      <c r="H214">
        <v>1</v>
      </c>
      <c r="I214">
        <v>1</v>
      </c>
      <c r="J214">
        <v>1</v>
      </c>
      <c r="K214">
        <v>1</v>
      </c>
      <c r="L214">
        <f t="shared" si="8"/>
        <v>0</v>
      </c>
      <c r="M214">
        <f t="shared" si="8"/>
        <v>0</v>
      </c>
      <c r="N214">
        <f t="shared" si="8"/>
        <v>0</v>
      </c>
      <c r="O214">
        <f t="shared" si="8"/>
        <v>0</v>
      </c>
      <c r="P214">
        <f t="shared" si="8"/>
        <v>0</v>
      </c>
      <c r="Q214">
        <f t="shared" si="11"/>
        <v>0</v>
      </c>
    </row>
    <row r="215" spans="1:17" x14ac:dyDescent="0.25">
      <c r="A215" t="s">
        <v>93</v>
      </c>
      <c r="B215">
        <v>1798300</v>
      </c>
      <c r="C215">
        <v>0</v>
      </c>
      <c r="D215" t="str">
        <f t="shared" si="9"/>
        <v>FEMALE</v>
      </c>
      <c r="E215" t="str">
        <f t="shared" si="10"/>
        <v>Healthy</v>
      </c>
      <c r="F215">
        <v>0</v>
      </c>
      <c r="G215">
        <v>0</v>
      </c>
      <c r="H215">
        <v>0</v>
      </c>
      <c r="I215">
        <v>1</v>
      </c>
      <c r="J215">
        <v>1</v>
      </c>
      <c r="K215">
        <v>1</v>
      </c>
      <c r="L215">
        <f t="shared" si="8"/>
        <v>1</v>
      </c>
      <c r="M215">
        <f t="shared" si="8"/>
        <v>1</v>
      </c>
      <c r="N215">
        <f t="shared" si="8"/>
        <v>0</v>
      </c>
      <c r="O215">
        <f t="shared" si="8"/>
        <v>0</v>
      </c>
      <c r="P215">
        <f t="shared" si="8"/>
        <v>0</v>
      </c>
      <c r="Q215">
        <f t="shared" si="11"/>
        <v>0</v>
      </c>
    </row>
    <row r="216" spans="1:17" x14ac:dyDescent="0.25">
      <c r="A216" t="s">
        <v>94</v>
      </c>
      <c r="B216">
        <v>1800584</v>
      </c>
      <c r="C216">
        <v>1</v>
      </c>
      <c r="D216" t="str">
        <f t="shared" si="9"/>
        <v>MALE</v>
      </c>
      <c r="E216" t="str">
        <f t="shared" si="10"/>
        <v>Healthy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f t="shared" si="8"/>
        <v>1</v>
      </c>
      <c r="M216">
        <f t="shared" si="8"/>
        <v>1</v>
      </c>
      <c r="N216">
        <f t="shared" si="8"/>
        <v>1</v>
      </c>
      <c r="O216">
        <f t="shared" si="8"/>
        <v>1</v>
      </c>
      <c r="P216">
        <f t="shared" si="8"/>
        <v>1</v>
      </c>
      <c r="Q216">
        <f t="shared" si="11"/>
        <v>1</v>
      </c>
    </row>
    <row r="217" spans="1:17" x14ac:dyDescent="0.25">
      <c r="A217" t="s">
        <v>95</v>
      </c>
      <c r="B217">
        <v>1801287</v>
      </c>
      <c r="C217">
        <v>1</v>
      </c>
      <c r="D217" t="str">
        <f t="shared" si="9"/>
        <v>MALE</v>
      </c>
      <c r="E217" t="str">
        <f t="shared" si="10"/>
        <v>Healthy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f t="shared" si="8"/>
        <v>1</v>
      </c>
      <c r="M217">
        <f t="shared" si="8"/>
        <v>1</v>
      </c>
      <c r="N217">
        <f t="shared" si="8"/>
        <v>1</v>
      </c>
      <c r="O217">
        <f t="shared" si="8"/>
        <v>1</v>
      </c>
      <c r="P217">
        <f t="shared" si="8"/>
        <v>1</v>
      </c>
      <c r="Q217">
        <f t="shared" si="11"/>
        <v>1</v>
      </c>
    </row>
    <row r="218" spans="1:17" x14ac:dyDescent="0.25">
      <c r="A218" t="s">
        <v>96</v>
      </c>
      <c r="B218">
        <v>1827096</v>
      </c>
      <c r="C218">
        <v>1</v>
      </c>
      <c r="D218" t="str">
        <f t="shared" si="9"/>
        <v>MALE</v>
      </c>
      <c r="E218" t="str">
        <f t="shared" si="10"/>
        <v>Healthy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f t="shared" si="8"/>
        <v>1</v>
      </c>
      <c r="M218">
        <f t="shared" si="8"/>
        <v>1</v>
      </c>
      <c r="N218">
        <f t="shared" si="8"/>
        <v>1</v>
      </c>
      <c r="O218">
        <f t="shared" si="8"/>
        <v>1</v>
      </c>
      <c r="P218">
        <f t="shared" si="8"/>
        <v>1</v>
      </c>
      <c r="Q218">
        <f t="shared" si="11"/>
        <v>1</v>
      </c>
    </row>
    <row r="219" spans="1:17" x14ac:dyDescent="0.25">
      <c r="A219" t="s">
        <v>97</v>
      </c>
      <c r="B219">
        <v>1827096</v>
      </c>
      <c r="C219">
        <v>1</v>
      </c>
      <c r="D219" t="str">
        <f t="shared" si="9"/>
        <v>MALE</v>
      </c>
      <c r="E219" t="str">
        <f t="shared" si="10"/>
        <v>Healthy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f t="shared" si="8"/>
        <v>1</v>
      </c>
      <c r="M219">
        <f t="shared" si="8"/>
        <v>1</v>
      </c>
      <c r="N219">
        <f t="shared" si="8"/>
        <v>1</v>
      </c>
      <c r="O219">
        <f t="shared" si="8"/>
        <v>1</v>
      </c>
      <c r="P219">
        <f t="shared" si="8"/>
        <v>1</v>
      </c>
      <c r="Q219">
        <f t="shared" si="11"/>
        <v>1</v>
      </c>
    </row>
    <row r="220" spans="1:17" x14ac:dyDescent="0.25">
      <c r="A220" t="s">
        <v>98</v>
      </c>
      <c r="B220">
        <v>1834628</v>
      </c>
      <c r="C220">
        <v>0</v>
      </c>
      <c r="D220" t="str">
        <f t="shared" si="9"/>
        <v>FEMALE</v>
      </c>
      <c r="E220" t="str">
        <f t="shared" si="10"/>
        <v>Healthy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f t="shared" si="8"/>
        <v>1</v>
      </c>
      <c r="M220">
        <f t="shared" si="8"/>
        <v>1</v>
      </c>
      <c r="N220">
        <f t="shared" si="8"/>
        <v>1</v>
      </c>
      <c r="O220">
        <f t="shared" si="8"/>
        <v>1</v>
      </c>
      <c r="P220">
        <f t="shared" si="8"/>
        <v>1</v>
      </c>
      <c r="Q220">
        <f t="shared" si="11"/>
        <v>1</v>
      </c>
    </row>
    <row r="221" spans="1:17" x14ac:dyDescent="0.25">
      <c r="A221" t="s">
        <v>99</v>
      </c>
      <c r="B221">
        <v>1834628</v>
      </c>
      <c r="C221">
        <v>0</v>
      </c>
      <c r="D221" t="str">
        <f t="shared" si="9"/>
        <v>FEMALE</v>
      </c>
      <c r="E221" t="str">
        <f t="shared" si="10"/>
        <v>Healthy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f t="shared" si="8"/>
        <v>1</v>
      </c>
      <c r="M221">
        <f t="shared" si="8"/>
        <v>1</v>
      </c>
      <c r="N221">
        <f t="shared" si="8"/>
        <v>1</v>
      </c>
      <c r="O221">
        <f t="shared" si="8"/>
        <v>1</v>
      </c>
      <c r="P221">
        <f t="shared" si="8"/>
        <v>1</v>
      </c>
      <c r="Q221">
        <f t="shared" si="11"/>
        <v>1</v>
      </c>
    </row>
    <row r="222" spans="1:17" x14ac:dyDescent="0.25">
      <c r="A222" t="s">
        <v>100</v>
      </c>
      <c r="B222">
        <v>1871777</v>
      </c>
      <c r="C222">
        <v>0</v>
      </c>
      <c r="D222" t="str">
        <f t="shared" si="9"/>
        <v>FEMALE</v>
      </c>
      <c r="E222" t="str">
        <f t="shared" si="10"/>
        <v>Healthy</v>
      </c>
      <c r="F222">
        <v>0</v>
      </c>
      <c r="G222">
        <v>1</v>
      </c>
      <c r="H222">
        <v>1</v>
      </c>
      <c r="I222">
        <v>1</v>
      </c>
      <c r="J222">
        <v>1</v>
      </c>
      <c r="K222">
        <v>1</v>
      </c>
      <c r="L222">
        <f t="shared" si="8"/>
        <v>0</v>
      </c>
      <c r="M222">
        <f t="shared" si="8"/>
        <v>0</v>
      </c>
      <c r="N222">
        <f t="shared" si="8"/>
        <v>0</v>
      </c>
      <c r="O222">
        <f t="shared" si="8"/>
        <v>0</v>
      </c>
      <c r="P222">
        <f t="shared" si="8"/>
        <v>0</v>
      </c>
      <c r="Q222">
        <f t="shared" si="11"/>
        <v>0</v>
      </c>
    </row>
    <row r="223" spans="1:17" x14ac:dyDescent="0.25">
      <c r="A223" t="s">
        <v>101</v>
      </c>
      <c r="B223">
        <v>1874366</v>
      </c>
      <c r="C223">
        <v>0</v>
      </c>
      <c r="D223" t="str">
        <f t="shared" si="9"/>
        <v>FEMALE</v>
      </c>
      <c r="E223" t="str">
        <f t="shared" si="10"/>
        <v>Healthy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f t="shared" ref="L223:P247" si="12">IF(G223 = $F223, 1, 0)</f>
        <v>1</v>
      </c>
      <c r="M223">
        <f t="shared" si="12"/>
        <v>1</v>
      </c>
      <c r="N223">
        <f t="shared" si="12"/>
        <v>1</v>
      </c>
      <c r="O223">
        <f t="shared" si="12"/>
        <v>1</v>
      </c>
      <c r="P223">
        <f t="shared" si="12"/>
        <v>1</v>
      </c>
      <c r="Q223">
        <f t="shared" si="11"/>
        <v>1</v>
      </c>
    </row>
    <row r="224" spans="1:17" x14ac:dyDescent="0.25">
      <c r="A224" t="s">
        <v>102</v>
      </c>
      <c r="B224">
        <v>1900033</v>
      </c>
      <c r="C224">
        <v>0</v>
      </c>
      <c r="D224" t="str">
        <f t="shared" si="9"/>
        <v>FEMALE</v>
      </c>
      <c r="E224" t="str">
        <f t="shared" si="10"/>
        <v>Healthy</v>
      </c>
      <c r="F224">
        <v>0</v>
      </c>
      <c r="G224">
        <v>1</v>
      </c>
      <c r="H224">
        <v>0</v>
      </c>
      <c r="I224">
        <v>1</v>
      </c>
      <c r="J224">
        <v>1</v>
      </c>
      <c r="K224">
        <v>0</v>
      </c>
      <c r="L224">
        <f t="shared" si="12"/>
        <v>0</v>
      </c>
      <c r="M224">
        <f t="shared" si="12"/>
        <v>1</v>
      </c>
      <c r="N224">
        <f t="shared" si="12"/>
        <v>0</v>
      </c>
      <c r="O224">
        <f t="shared" si="12"/>
        <v>0</v>
      </c>
      <c r="P224">
        <f t="shared" si="12"/>
        <v>1</v>
      </c>
      <c r="Q224">
        <f t="shared" si="11"/>
        <v>0</v>
      </c>
    </row>
    <row r="225" spans="1:17" x14ac:dyDescent="0.25">
      <c r="A225" t="s">
        <v>103</v>
      </c>
      <c r="B225">
        <v>1908093</v>
      </c>
      <c r="C225">
        <v>1</v>
      </c>
      <c r="D225" t="str">
        <f t="shared" si="9"/>
        <v>MALE</v>
      </c>
      <c r="E225" t="str">
        <f t="shared" si="10"/>
        <v>Healthy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f t="shared" si="12"/>
        <v>1</v>
      </c>
      <c r="M225">
        <f t="shared" si="12"/>
        <v>1</v>
      </c>
      <c r="N225">
        <f t="shared" si="12"/>
        <v>1</v>
      </c>
      <c r="O225">
        <f t="shared" si="12"/>
        <v>0</v>
      </c>
      <c r="P225">
        <f t="shared" si="12"/>
        <v>1</v>
      </c>
      <c r="Q225">
        <f t="shared" si="11"/>
        <v>1</v>
      </c>
    </row>
    <row r="226" spans="1:17" x14ac:dyDescent="0.25">
      <c r="A226" t="s">
        <v>104</v>
      </c>
      <c r="B226">
        <v>1933034</v>
      </c>
      <c r="C226">
        <v>1</v>
      </c>
      <c r="D226" t="str">
        <f t="shared" si="9"/>
        <v>MALE</v>
      </c>
      <c r="E226" t="str">
        <f t="shared" si="10"/>
        <v>Healthy</v>
      </c>
      <c r="F226">
        <v>0</v>
      </c>
      <c r="G226">
        <v>0</v>
      </c>
      <c r="H226">
        <v>0</v>
      </c>
      <c r="I226">
        <v>1</v>
      </c>
      <c r="J226">
        <v>1</v>
      </c>
      <c r="K226">
        <v>1</v>
      </c>
      <c r="L226">
        <f t="shared" si="12"/>
        <v>1</v>
      </c>
      <c r="M226">
        <f t="shared" si="12"/>
        <v>1</v>
      </c>
      <c r="N226">
        <f t="shared" si="12"/>
        <v>0</v>
      </c>
      <c r="O226">
        <f t="shared" si="12"/>
        <v>0</v>
      </c>
      <c r="P226">
        <f t="shared" si="12"/>
        <v>0</v>
      </c>
      <c r="Q226">
        <f t="shared" si="11"/>
        <v>0</v>
      </c>
    </row>
    <row r="227" spans="1:17" x14ac:dyDescent="0.25">
      <c r="A227" t="s">
        <v>105</v>
      </c>
      <c r="B227">
        <v>2026387</v>
      </c>
      <c r="C227">
        <v>1</v>
      </c>
      <c r="D227" t="str">
        <f t="shared" si="9"/>
        <v>MALE</v>
      </c>
      <c r="E227" t="str">
        <f t="shared" si="10"/>
        <v>Healthy</v>
      </c>
      <c r="F227">
        <v>0</v>
      </c>
      <c r="G227">
        <v>1</v>
      </c>
      <c r="H227">
        <v>1</v>
      </c>
      <c r="I227">
        <v>0</v>
      </c>
      <c r="J227">
        <v>1</v>
      </c>
      <c r="K227">
        <v>0</v>
      </c>
      <c r="L227">
        <f t="shared" si="12"/>
        <v>0</v>
      </c>
      <c r="M227">
        <f t="shared" si="12"/>
        <v>0</v>
      </c>
      <c r="N227">
        <f t="shared" si="12"/>
        <v>1</v>
      </c>
      <c r="O227">
        <f t="shared" si="12"/>
        <v>0</v>
      </c>
      <c r="P227">
        <f t="shared" si="12"/>
        <v>1</v>
      </c>
      <c r="Q227">
        <f t="shared" si="11"/>
        <v>0</v>
      </c>
    </row>
    <row r="228" spans="1:17" x14ac:dyDescent="0.25">
      <c r="A228" t="s">
        <v>106</v>
      </c>
      <c r="B228">
        <v>2026387</v>
      </c>
      <c r="C228">
        <v>1</v>
      </c>
      <c r="D228" t="str">
        <f t="shared" si="9"/>
        <v>MALE</v>
      </c>
      <c r="E228" t="str">
        <f t="shared" si="10"/>
        <v>Healthy</v>
      </c>
      <c r="F228">
        <v>0</v>
      </c>
      <c r="G228">
        <v>1</v>
      </c>
      <c r="H228">
        <v>1</v>
      </c>
      <c r="I228">
        <v>1</v>
      </c>
      <c r="J228">
        <v>1</v>
      </c>
      <c r="K228">
        <v>1</v>
      </c>
      <c r="L228">
        <f t="shared" si="12"/>
        <v>0</v>
      </c>
      <c r="M228">
        <f t="shared" si="12"/>
        <v>0</v>
      </c>
      <c r="N228">
        <f t="shared" si="12"/>
        <v>0</v>
      </c>
      <c r="O228">
        <f t="shared" si="12"/>
        <v>0</v>
      </c>
      <c r="P228">
        <f t="shared" si="12"/>
        <v>0</v>
      </c>
      <c r="Q228">
        <f t="shared" si="11"/>
        <v>0</v>
      </c>
    </row>
    <row r="229" spans="1:17" x14ac:dyDescent="0.25">
      <c r="A229" t="s">
        <v>107</v>
      </c>
      <c r="B229">
        <v>2186242</v>
      </c>
      <c r="C229">
        <v>0</v>
      </c>
      <c r="D229" t="str">
        <f t="shared" si="9"/>
        <v>FEMALE</v>
      </c>
      <c r="E229" t="str">
        <f t="shared" si="10"/>
        <v>Healthy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f t="shared" si="12"/>
        <v>1</v>
      </c>
      <c r="M229">
        <f t="shared" si="12"/>
        <v>1</v>
      </c>
      <c r="N229">
        <f t="shared" si="12"/>
        <v>1</v>
      </c>
      <c r="O229">
        <f t="shared" si="12"/>
        <v>1</v>
      </c>
      <c r="P229">
        <f t="shared" si="12"/>
        <v>1</v>
      </c>
      <c r="Q229">
        <f t="shared" si="11"/>
        <v>1</v>
      </c>
    </row>
    <row r="230" spans="1:17" x14ac:dyDescent="0.25">
      <c r="A230" t="s">
        <v>108</v>
      </c>
      <c r="B230">
        <v>2186242</v>
      </c>
      <c r="C230">
        <v>0</v>
      </c>
      <c r="D230" t="str">
        <f t="shared" si="9"/>
        <v>FEMALE</v>
      </c>
      <c r="E230" t="str">
        <f t="shared" si="10"/>
        <v>Healthy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  <c r="L230">
        <f t="shared" si="12"/>
        <v>1</v>
      </c>
      <c r="M230">
        <f t="shared" si="12"/>
        <v>1</v>
      </c>
      <c r="N230">
        <f t="shared" si="12"/>
        <v>1</v>
      </c>
      <c r="O230">
        <f t="shared" si="12"/>
        <v>1</v>
      </c>
      <c r="P230">
        <f t="shared" si="12"/>
        <v>0</v>
      </c>
      <c r="Q230">
        <f t="shared" si="11"/>
        <v>1</v>
      </c>
    </row>
    <row r="231" spans="1:17" x14ac:dyDescent="0.25">
      <c r="A231" t="s">
        <v>109</v>
      </c>
      <c r="B231">
        <v>2269982</v>
      </c>
      <c r="C231">
        <v>0</v>
      </c>
      <c r="D231" t="str">
        <f t="shared" si="9"/>
        <v>FEMALE</v>
      </c>
      <c r="E231" t="str">
        <f t="shared" si="10"/>
        <v>Healthy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f t="shared" si="12"/>
        <v>1</v>
      </c>
      <c r="M231">
        <f t="shared" si="12"/>
        <v>1</v>
      </c>
      <c r="N231">
        <f t="shared" si="12"/>
        <v>1</v>
      </c>
      <c r="O231">
        <f t="shared" si="12"/>
        <v>1</v>
      </c>
      <c r="P231">
        <f t="shared" si="12"/>
        <v>1</v>
      </c>
      <c r="Q231">
        <f t="shared" si="11"/>
        <v>1</v>
      </c>
    </row>
    <row r="232" spans="1:17" x14ac:dyDescent="0.25">
      <c r="A232" t="s">
        <v>110</v>
      </c>
      <c r="B232">
        <v>2269982</v>
      </c>
      <c r="C232">
        <v>0</v>
      </c>
      <c r="D232" t="str">
        <f t="shared" si="9"/>
        <v>FEMALE</v>
      </c>
      <c r="E232" t="str">
        <f t="shared" si="10"/>
        <v>Healthy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f t="shared" si="12"/>
        <v>1</v>
      </c>
      <c r="M232">
        <f t="shared" si="12"/>
        <v>1</v>
      </c>
      <c r="N232">
        <f t="shared" si="12"/>
        <v>1</v>
      </c>
      <c r="O232">
        <f t="shared" si="12"/>
        <v>1</v>
      </c>
      <c r="P232">
        <f t="shared" si="12"/>
        <v>1</v>
      </c>
      <c r="Q232">
        <f t="shared" si="11"/>
        <v>1</v>
      </c>
    </row>
    <row r="233" spans="1:17" x14ac:dyDescent="0.25">
      <c r="A233" t="s">
        <v>111</v>
      </c>
      <c r="B233">
        <v>2275646</v>
      </c>
      <c r="C233">
        <v>0</v>
      </c>
      <c r="D233" t="str">
        <f t="shared" si="9"/>
        <v>FEMALE</v>
      </c>
      <c r="E233" t="str">
        <f t="shared" si="10"/>
        <v>Healthy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f t="shared" si="12"/>
        <v>1</v>
      </c>
      <c r="M233">
        <f t="shared" si="12"/>
        <v>1</v>
      </c>
      <c r="N233">
        <f t="shared" si="12"/>
        <v>1</v>
      </c>
      <c r="O233">
        <f t="shared" si="12"/>
        <v>1</v>
      </c>
      <c r="P233">
        <f t="shared" si="12"/>
        <v>1</v>
      </c>
      <c r="Q233">
        <f t="shared" si="11"/>
        <v>1</v>
      </c>
    </row>
    <row r="234" spans="1:17" x14ac:dyDescent="0.25">
      <c r="A234" t="s">
        <v>112</v>
      </c>
      <c r="B234">
        <v>2347738</v>
      </c>
      <c r="C234">
        <v>0</v>
      </c>
      <c r="D234" t="str">
        <f t="shared" si="9"/>
        <v>FEMALE</v>
      </c>
      <c r="E234" t="str">
        <f t="shared" si="10"/>
        <v>Healthy</v>
      </c>
      <c r="F234">
        <v>0</v>
      </c>
      <c r="G234">
        <v>1</v>
      </c>
      <c r="H234">
        <v>0</v>
      </c>
      <c r="I234">
        <v>0</v>
      </c>
      <c r="J234">
        <v>1</v>
      </c>
      <c r="K234">
        <v>1</v>
      </c>
      <c r="L234">
        <f t="shared" si="12"/>
        <v>0</v>
      </c>
      <c r="M234">
        <f t="shared" si="12"/>
        <v>1</v>
      </c>
      <c r="N234">
        <f t="shared" si="12"/>
        <v>1</v>
      </c>
      <c r="O234">
        <f t="shared" si="12"/>
        <v>0</v>
      </c>
      <c r="P234">
        <f t="shared" si="12"/>
        <v>0</v>
      </c>
      <c r="Q234">
        <f t="shared" si="11"/>
        <v>0</v>
      </c>
    </row>
    <row r="235" spans="1:17" x14ac:dyDescent="0.25">
      <c r="A235" t="s">
        <v>113</v>
      </c>
      <c r="B235">
        <v>2359970</v>
      </c>
      <c r="C235">
        <v>0</v>
      </c>
      <c r="D235" t="str">
        <f t="shared" si="9"/>
        <v>FEMALE</v>
      </c>
      <c r="E235" t="str">
        <f t="shared" si="10"/>
        <v>Healthy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f t="shared" si="12"/>
        <v>1</v>
      </c>
      <c r="M235">
        <f t="shared" si="12"/>
        <v>1</v>
      </c>
      <c r="N235">
        <f t="shared" si="12"/>
        <v>1</v>
      </c>
      <c r="O235">
        <f t="shared" si="12"/>
        <v>1</v>
      </c>
      <c r="P235">
        <f t="shared" si="12"/>
        <v>1</v>
      </c>
      <c r="Q235">
        <f t="shared" si="11"/>
        <v>1</v>
      </c>
    </row>
    <row r="236" spans="1:17" x14ac:dyDescent="0.25">
      <c r="A236" t="s">
        <v>114</v>
      </c>
      <c r="B236">
        <v>2703301</v>
      </c>
      <c r="C236">
        <v>1</v>
      </c>
      <c r="D236" t="str">
        <f t="shared" si="9"/>
        <v>MALE</v>
      </c>
      <c r="E236" t="str">
        <f t="shared" si="10"/>
        <v>Healthy</v>
      </c>
      <c r="F236">
        <v>0</v>
      </c>
      <c r="G236">
        <v>1</v>
      </c>
      <c r="H236">
        <v>1</v>
      </c>
      <c r="I236">
        <v>0</v>
      </c>
      <c r="J236">
        <v>1</v>
      </c>
      <c r="K236">
        <v>1</v>
      </c>
      <c r="L236">
        <f t="shared" si="12"/>
        <v>0</v>
      </c>
      <c r="M236">
        <f t="shared" si="12"/>
        <v>0</v>
      </c>
      <c r="N236">
        <f t="shared" si="12"/>
        <v>1</v>
      </c>
      <c r="O236">
        <f t="shared" si="12"/>
        <v>0</v>
      </c>
      <c r="P236">
        <f t="shared" si="12"/>
        <v>0</v>
      </c>
      <c r="Q236">
        <f t="shared" si="11"/>
        <v>0</v>
      </c>
    </row>
    <row r="237" spans="1:17" x14ac:dyDescent="0.25">
      <c r="A237" t="s">
        <v>115</v>
      </c>
      <c r="B237">
        <v>2703301</v>
      </c>
      <c r="C237">
        <v>1</v>
      </c>
      <c r="D237" t="str">
        <f t="shared" si="9"/>
        <v>MALE</v>
      </c>
      <c r="E237" t="str">
        <f t="shared" si="10"/>
        <v>Healthy</v>
      </c>
      <c r="F237">
        <v>0</v>
      </c>
      <c r="G237">
        <v>1</v>
      </c>
      <c r="H237">
        <v>0</v>
      </c>
      <c r="I237">
        <v>1</v>
      </c>
      <c r="J237">
        <v>0</v>
      </c>
      <c r="K237">
        <v>1</v>
      </c>
      <c r="L237">
        <f t="shared" si="12"/>
        <v>0</v>
      </c>
      <c r="M237">
        <f t="shared" si="12"/>
        <v>1</v>
      </c>
      <c r="N237">
        <f t="shared" si="12"/>
        <v>0</v>
      </c>
      <c r="O237">
        <f t="shared" si="12"/>
        <v>1</v>
      </c>
      <c r="P237">
        <f t="shared" si="12"/>
        <v>0</v>
      </c>
      <c r="Q237">
        <f t="shared" si="11"/>
        <v>0</v>
      </c>
    </row>
    <row r="238" spans="1:17" x14ac:dyDescent="0.25">
      <c r="A238" t="s">
        <v>116</v>
      </c>
      <c r="B238">
        <v>2741983</v>
      </c>
      <c r="C238">
        <v>1</v>
      </c>
      <c r="D238" t="str">
        <f t="shared" si="9"/>
        <v>MALE</v>
      </c>
      <c r="E238" t="str">
        <f t="shared" si="10"/>
        <v>Healthy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f t="shared" si="12"/>
        <v>1</v>
      </c>
      <c r="M238">
        <f t="shared" si="12"/>
        <v>1</v>
      </c>
      <c r="N238">
        <f t="shared" si="12"/>
        <v>1</v>
      </c>
      <c r="O238">
        <f t="shared" si="12"/>
        <v>1</v>
      </c>
      <c r="P238">
        <f t="shared" si="12"/>
        <v>1</v>
      </c>
      <c r="Q238">
        <f t="shared" si="11"/>
        <v>1</v>
      </c>
    </row>
    <row r="239" spans="1:17" x14ac:dyDescent="0.25">
      <c r="A239" t="s">
        <v>117</v>
      </c>
      <c r="B239">
        <v>2741983</v>
      </c>
      <c r="C239">
        <v>1</v>
      </c>
      <c r="D239" t="str">
        <f t="shared" si="9"/>
        <v>MALE</v>
      </c>
      <c r="E239" t="str">
        <f t="shared" si="10"/>
        <v>Healthy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f t="shared" si="12"/>
        <v>1</v>
      </c>
      <c r="M239">
        <f t="shared" si="12"/>
        <v>1</v>
      </c>
      <c r="N239">
        <f t="shared" si="12"/>
        <v>1</v>
      </c>
      <c r="O239">
        <f t="shared" si="12"/>
        <v>1</v>
      </c>
      <c r="P239">
        <f t="shared" si="12"/>
        <v>1</v>
      </c>
      <c r="Q239">
        <f t="shared" si="11"/>
        <v>1</v>
      </c>
    </row>
    <row r="240" spans="1:17" x14ac:dyDescent="0.25">
      <c r="A240" t="s">
        <v>118</v>
      </c>
      <c r="B240">
        <v>2897818</v>
      </c>
      <c r="C240">
        <v>0</v>
      </c>
      <c r="D240" t="str">
        <f t="shared" si="9"/>
        <v>FEMALE</v>
      </c>
      <c r="E240" t="str">
        <f t="shared" si="10"/>
        <v>Healthy</v>
      </c>
      <c r="F240">
        <v>0</v>
      </c>
      <c r="G240">
        <v>1</v>
      </c>
      <c r="H240">
        <v>1</v>
      </c>
      <c r="I240">
        <v>1</v>
      </c>
      <c r="J240">
        <v>0</v>
      </c>
      <c r="K240">
        <v>0</v>
      </c>
      <c r="L240">
        <f t="shared" si="12"/>
        <v>0</v>
      </c>
      <c r="M240">
        <f t="shared" si="12"/>
        <v>0</v>
      </c>
      <c r="N240">
        <f t="shared" si="12"/>
        <v>0</v>
      </c>
      <c r="O240">
        <f t="shared" si="12"/>
        <v>1</v>
      </c>
      <c r="P240">
        <f t="shared" si="12"/>
        <v>1</v>
      </c>
      <c r="Q240">
        <f t="shared" si="11"/>
        <v>0</v>
      </c>
    </row>
    <row r="241" spans="1:17" x14ac:dyDescent="0.25">
      <c r="A241" t="s">
        <v>119</v>
      </c>
      <c r="B241">
        <v>2897818</v>
      </c>
      <c r="C241">
        <v>0</v>
      </c>
      <c r="D241" t="str">
        <f t="shared" si="9"/>
        <v>FEMALE</v>
      </c>
      <c r="E241" t="str">
        <f t="shared" si="10"/>
        <v>Healthy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f t="shared" si="12"/>
        <v>1</v>
      </c>
      <c r="M241">
        <f t="shared" si="12"/>
        <v>1</v>
      </c>
      <c r="N241">
        <f t="shared" si="12"/>
        <v>1</v>
      </c>
      <c r="O241">
        <f t="shared" si="12"/>
        <v>1</v>
      </c>
      <c r="P241">
        <f t="shared" si="12"/>
        <v>1</v>
      </c>
      <c r="Q241">
        <f t="shared" si="11"/>
        <v>1</v>
      </c>
    </row>
    <row r="242" spans="1:17" x14ac:dyDescent="0.25">
      <c r="A242" t="s">
        <v>120</v>
      </c>
      <c r="B242">
        <v>3486864</v>
      </c>
      <c r="C242">
        <v>0</v>
      </c>
      <c r="D242" t="str">
        <f t="shared" si="9"/>
        <v>FEMALE</v>
      </c>
      <c r="E242" t="str">
        <f t="shared" si="10"/>
        <v>Healthy</v>
      </c>
      <c r="F242">
        <v>0</v>
      </c>
      <c r="G242">
        <v>1</v>
      </c>
      <c r="H242">
        <v>1</v>
      </c>
      <c r="I242">
        <v>1</v>
      </c>
      <c r="J242">
        <v>1</v>
      </c>
      <c r="K242">
        <v>0</v>
      </c>
      <c r="L242">
        <f t="shared" si="12"/>
        <v>0</v>
      </c>
      <c r="M242">
        <f t="shared" si="12"/>
        <v>0</v>
      </c>
      <c r="N242">
        <f t="shared" si="12"/>
        <v>0</v>
      </c>
      <c r="O242">
        <f t="shared" si="12"/>
        <v>0</v>
      </c>
      <c r="P242">
        <f t="shared" si="12"/>
        <v>1</v>
      </c>
      <c r="Q242">
        <f t="shared" si="11"/>
        <v>0</v>
      </c>
    </row>
    <row r="243" spans="1:17" x14ac:dyDescent="0.25">
      <c r="A243" t="s">
        <v>121</v>
      </c>
      <c r="B243">
        <v>3486864</v>
      </c>
      <c r="C243">
        <v>0</v>
      </c>
      <c r="D243" t="str">
        <f t="shared" si="9"/>
        <v>FEMALE</v>
      </c>
      <c r="E243" t="str">
        <f t="shared" si="10"/>
        <v>Healthy</v>
      </c>
      <c r="F243">
        <v>0</v>
      </c>
      <c r="G243">
        <v>1</v>
      </c>
      <c r="H243">
        <v>0</v>
      </c>
      <c r="I243">
        <v>1</v>
      </c>
      <c r="J243">
        <v>1</v>
      </c>
      <c r="K243">
        <v>0</v>
      </c>
      <c r="L243">
        <f t="shared" si="12"/>
        <v>0</v>
      </c>
      <c r="M243">
        <f t="shared" si="12"/>
        <v>1</v>
      </c>
      <c r="N243">
        <f t="shared" si="12"/>
        <v>0</v>
      </c>
      <c r="O243">
        <f t="shared" si="12"/>
        <v>0</v>
      </c>
      <c r="P243">
        <f t="shared" si="12"/>
        <v>1</v>
      </c>
      <c r="Q243">
        <f t="shared" si="11"/>
        <v>0</v>
      </c>
    </row>
    <row r="244" spans="1:17" x14ac:dyDescent="0.25">
      <c r="A244" t="s">
        <v>122</v>
      </c>
      <c r="B244">
        <v>3965836</v>
      </c>
      <c r="C244">
        <v>0</v>
      </c>
      <c r="D244" t="str">
        <f t="shared" si="9"/>
        <v>FEMALE</v>
      </c>
      <c r="E244" t="str">
        <f t="shared" si="10"/>
        <v>Healthy</v>
      </c>
      <c r="F244">
        <v>0</v>
      </c>
      <c r="G244">
        <v>1</v>
      </c>
      <c r="H244">
        <v>1</v>
      </c>
      <c r="I244">
        <v>1</v>
      </c>
      <c r="J244">
        <v>1</v>
      </c>
      <c r="K244">
        <v>1</v>
      </c>
      <c r="L244">
        <f t="shared" si="12"/>
        <v>0</v>
      </c>
      <c r="M244">
        <f t="shared" si="12"/>
        <v>0</v>
      </c>
      <c r="N244">
        <f t="shared" si="12"/>
        <v>0</v>
      </c>
      <c r="O244">
        <f t="shared" si="12"/>
        <v>0</v>
      </c>
      <c r="P244">
        <f t="shared" si="12"/>
        <v>0</v>
      </c>
      <c r="Q244">
        <f t="shared" si="11"/>
        <v>0</v>
      </c>
    </row>
    <row r="245" spans="1:17" x14ac:dyDescent="0.25">
      <c r="A245" t="s">
        <v>123</v>
      </c>
      <c r="B245">
        <v>3965836</v>
      </c>
      <c r="C245">
        <v>0</v>
      </c>
      <c r="D245" t="str">
        <f t="shared" si="9"/>
        <v>FEMALE</v>
      </c>
      <c r="E245" t="str">
        <f t="shared" si="10"/>
        <v>Healthy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f t="shared" si="12"/>
        <v>1</v>
      </c>
      <c r="M245">
        <f t="shared" si="12"/>
        <v>1</v>
      </c>
      <c r="N245">
        <f t="shared" si="12"/>
        <v>1</v>
      </c>
      <c r="O245">
        <f t="shared" si="12"/>
        <v>1</v>
      </c>
      <c r="P245">
        <f t="shared" si="12"/>
        <v>1</v>
      </c>
      <c r="Q245">
        <f t="shared" si="11"/>
        <v>1</v>
      </c>
    </row>
    <row r="246" spans="1:17" x14ac:dyDescent="0.25">
      <c r="A246" t="s">
        <v>124</v>
      </c>
      <c r="B246">
        <v>4680996</v>
      </c>
      <c r="C246">
        <v>0</v>
      </c>
      <c r="D246" t="str">
        <f t="shared" si="9"/>
        <v>FEMALE</v>
      </c>
      <c r="E246" t="str">
        <f t="shared" si="10"/>
        <v>Healthy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f t="shared" si="12"/>
        <v>1</v>
      </c>
      <c r="M246">
        <f t="shared" si="12"/>
        <v>1</v>
      </c>
      <c r="N246">
        <f t="shared" si="12"/>
        <v>1</v>
      </c>
      <c r="O246">
        <f t="shared" si="12"/>
        <v>1</v>
      </c>
      <c r="P246">
        <f t="shared" si="12"/>
        <v>1</v>
      </c>
      <c r="Q246">
        <f t="shared" si="11"/>
        <v>1</v>
      </c>
    </row>
    <row r="247" spans="1:17" x14ac:dyDescent="0.25">
      <c r="A247" t="s">
        <v>125</v>
      </c>
      <c r="B247">
        <v>4680996</v>
      </c>
      <c r="C247">
        <v>0</v>
      </c>
      <c r="D247" t="str">
        <f t="shared" si="9"/>
        <v>FEMALE</v>
      </c>
      <c r="E247" t="str">
        <f t="shared" si="10"/>
        <v>Healthy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f t="shared" si="12"/>
        <v>1</v>
      </c>
      <c r="M247">
        <f t="shared" si="12"/>
        <v>1</v>
      </c>
      <c r="N247">
        <f t="shared" si="12"/>
        <v>1</v>
      </c>
      <c r="O247">
        <f t="shared" si="12"/>
        <v>1</v>
      </c>
      <c r="P247">
        <f t="shared" si="12"/>
        <v>1</v>
      </c>
      <c r="Q247">
        <f t="shared" si="11"/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topLeftCell="H1" workbookViewId="0">
      <selection activeCell="W38" sqref="W38"/>
    </sheetView>
  </sheetViews>
  <sheetFormatPr defaultRowHeight="15" x14ac:dyDescent="0.25"/>
  <cols>
    <col min="1" max="1" width="18.140625" customWidth="1"/>
    <col min="2" max="2" width="13.140625" customWidth="1"/>
    <col min="4" max="4" width="16.85546875" customWidth="1"/>
    <col min="5" max="5" width="14.42578125" customWidth="1"/>
    <col min="6" max="6" width="12.42578125" customWidth="1"/>
    <col min="7" max="7" width="17.85546875" customWidth="1"/>
    <col min="8" max="8" width="19.140625" customWidth="1"/>
    <col min="9" max="9" width="19.7109375" customWidth="1"/>
    <col min="10" max="10" width="16.7109375" customWidth="1"/>
    <col min="11" max="11" width="18.42578125" customWidth="1"/>
    <col min="14" max="14" width="12.85546875" customWidth="1"/>
    <col min="15" max="15" width="16.85546875" customWidth="1"/>
    <col min="17" max="17" width="22.42578125" customWidth="1"/>
    <col min="19" max="19" width="17.140625" customWidth="1"/>
    <col min="23" max="23" width="17.1406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2</v>
      </c>
      <c r="E1" t="s">
        <v>126</v>
      </c>
      <c r="F1" t="s">
        <v>126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271</v>
      </c>
    </row>
    <row r="2" spans="1:27" x14ac:dyDescent="0.25">
      <c r="A2" t="s">
        <v>144</v>
      </c>
      <c r="B2">
        <v>1178636</v>
      </c>
      <c r="C2">
        <v>1</v>
      </c>
      <c r="D2" t="str">
        <f>IF(C2=1, "MALE", "FEMALE")</f>
        <v>MALE</v>
      </c>
      <c r="E2" t="str">
        <f>IF(F2=0,"Healthy","Parkinson")</f>
        <v>Parkinson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27" x14ac:dyDescent="0.25">
      <c r="A3" t="s">
        <v>145</v>
      </c>
      <c r="B3">
        <v>1227372</v>
      </c>
      <c r="C3">
        <v>0</v>
      </c>
      <c r="D3" t="str">
        <f t="shared" ref="D3:D66" si="0">IF(C3=1, "MALE", "FEMALE")</f>
        <v>FEMALE</v>
      </c>
      <c r="E3" t="str">
        <f t="shared" ref="E3:E66" si="1">IF(F3=0,"Healthy","Parkinson")</f>
        <v>Parkinson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</row>
    <row r="4" spans="1:27" ht="15.75" thickBot="1" x14ac:dyDescent="0.3">
      <c r="A4" t="s">
        <v>151</v>
      </c>
      <c r="B4">
        <v>1448986</v>
      </c>
      <c r="C4">
        <v>0</v>
      </c>
      <c r="D4" t="str">
        <f t="shared" si="0"/>
        <v>FEMALE</v>
      </c>
      <c r="E4" t="str">
        <f t="shared" si="1"/>
        <v>Parkinson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27" x14ac:dyDescent="0.25">
      <c r="A5" t="s">
        <v>152</v>
      </c>
      <c r="B5">
        <v>1448986</v>
      </c>
      <c r="C5">
        <v>0</v>
      </c>
      <c r="D5" t="str">
        <f t="shared" si="0"/>
        <v>FEMALE</v>
      </c>
      <c r="E5" t="str">
        <f t="shared" si="1"/>
        <v>Parkinson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S5" s="2"/>
      <c r="T5" s="3" t="s">
        <v>272</v>
      </c>
      <c r="Y5" s="2"/>
      <c r="Z5" s="17" t="s">
        <v>265</v>
      </c>
      <c r="AA5" s="3" t="s">
        <v>266</v>
      </c>
    </row>
    <row r="6" spans="1:27" x14ac:dyDescent="0.25">
      <c r="A6" t="s">
        <v>153</v>
      </c>
      <c r="B6">
        <v>1604568</v>
      </c>
      <c r="C6">
        <v>1</v>
      </c>
      <c r="D6" t="str">
        <f t="shared" si="0"/>
        <v>MALE</v>
      </c>
      <c r="E6" t="str">
        <f t="shared" si="1"/>
        <v>Parkinson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S6" s="4" t="s">
        <v>265</v>
      </c>
      <c r="T6" s="5">
        <f>COUNTIF(D:D, "MALE")</f>
        <v>86</v>
      </c>
      <c r="Y6" s="4" t="s">
        <v>291</v>
      </c>
      <c r="Z6" s="1">
        <f>T6</f>
        <v>86</v>
      </c>
      <c r="AA6" s="5">
        <f>T7</f>
        <v>68</v>
      </c>
    </row>
    <row r="7" spans="1:27" ht="15.75" thickBot="1" x14ac:dyDescent="0.3">
      <c r="A7" t="s">
        <v>154</v>
      </c>
      <c r="B7">
        <v>1683568</v>
      </c>
      <c r="C7">
        <v>1</v>
      </c>
      <c r="D7" t="str">
        <f t="shared" si="0"/>
        <v>MALE</v>
      </c>
      <c r="E7" t="str">
        <f t="shared" si="1"/>
        <v>Parkinson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S7" s="4" t="s">
        <v>266</v>
      </c>
      <c r="T7" s="5">
        <f>COUNTIF(D:D, "FEMALE")</f>
        <v>68</v>
      </c>
      <c r="Y7" s="6" t="s">
        <v>292</v>
      </c>
      <c r="Z7" s="18">
        <f xml:space="preserve"> T18</f>
        <v>63</v>
      </c>
      <c r="AA7" s="7">
        <f xml:space="preserve"> T29</f>
        <v>47</v>
      </c>
    </row>
    <row r="8" spans="1:27" ht="15.75" thickBot="1" x14ac:dyDescent="0.3">
      <c r="A8" t="s">
        <v>157</v>
      </c>
      <c r="B8">
        <v>1702601</v>
      </c>
      <c r="C8">
        <v>1</v>
      </c>
      <c r="D8" t="str">
        <f t="shared" si="0"/>
        <v>MALE</v>
      </c>
      <c r="E8" t="str">
        <f t="shared" si="1"/>
        <v>Parkinson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S8" s="6" t="s">
        <v>267</v>
      </c>
      <c r="T8" s="7">
        <f>SUM(T6:T7)</f>
        <v>154</v>
      </c>
    </row>
    <row r="9" spans="1:27" x14ac:dyDescent="0.25">
      <c r="A9" t="s">
        <v>158</v>
      </c>
      <c r="B9">
        <v>1702601</v>
      </c>
      <c r="C9">
        <v>1</v>
      </c>
      <c r="D9" t="str">
        <f t="shared" si="0"/>
        <v>MALE</v>
      </c>
      <c r="E9" t="str">
        <f t="shared" si="1"/>
        <v>Parkinson</v>
      </c>
      <c r="F9">
        <v>1</v>
      </c>
      <c r="G9">
        <v>0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27" x14ac:dyDescent="0.25">
      <c r="A10" t="s">
        <v>161</v>
      </c>
      <c r="B10">
        <v>1779711</v>
      </c>
      <c r="C10">
        <v>0</v>
      </c>
      <c r="D10" t="str">
        <f t="shared" si="0"/>
        <v>FEMALE</v>
      </c>
      <c r="E10" t="str">
        <f t="shared" si="1"/>
        <v>Parkinson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S10" s="8" t="s">
        <v>268</v>
      </c>
      <c r="T10" s="9" t="s">
        <v>273</v>
      </c>
      <c r="U10" s="9" t="s">
        <v>274</v>
      </c>
      <c r="V10" s="9" t="s">
        <v>275</v>
      </c>
      <c r="W10" s="10" t="s">
        <v>276</v>
      </c>
    </row>
    <row r="11" spans="1:27" x14ac:dyDescent="0.25">
      <c r="A11" t="s">
        <v>162</v>
      </c>
      <c r="B11">
        <v>1779711</v>
      </c>
      <c r="C11">
        <v>0</v>
      </c>
      <c r="D11" t="str">
        <f t="shared" si="0"/>
        <v>FEMALE</v>
      </c>
      <c r="E11" t="str">
        <f t="shared" si="1"/>
        <v>Parkinson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S11" s="11" t="s">
        <v>128</v>
      </c>
      <c r="T11" s="1">
        <f>SUMIF(D:D, "MALE", L:L)</f>
        <v>64</v>
      </c>
      <c r="U11" s="1">
        <f xml:space="preserve"> T11 *100 /$T$6</f>
        <v>74.418604651162795</v>
      </c>
      <c r="V11" s="1"/>
      <c r="W11" s="12"/>
    </row>
    <row r="12" spans="1:27" x14ac:dyDescent="0.25">
      <c r="A12" t="s">
        <v>163</v>
      </c>
      <c r="B12">
        <v>1851133</v>
      </c>
      <c r="C12">
        <v>1</v>
      </c>
      <c r="D12" t="str">
        <f t="shared" si="0"/>
        <v>MALE</v>
      </c>
      <c r="E12" t="str">
        <f t="shared" si="1"/>
        <v>Parkinson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S12" s="11" t="s">
        <v>129</v>
      </c>
      <c r="T12" s="1">
        <f>SUMIF(D:D, "MALE", M:M)</f>
        <v>61</v>
      </c>
      <c r="U12" s="1">
        <f t="shared" ref="U12:U15" si="2" xml:space="preserve"> T12 *100 /$T$6</f>
        <v>70.930232558139537</v>
      </c>
      <c r="V12" s="1"/>
      <c r="W12" s="12"/>
    </row>
    <row r="13" spans="1:27" x14ac:dyDescent="0.25">
      <c r="A13" t="s">
        <v>164</v>
      </c>
      <c r="B13">
        <v>2045185</v>
      </c>
      <c r="C13">
        <v>0</v>
      </c>
      <c r="D13" t="str">
        <f t="shared" si="0"/>
        <v>FEMALE</v>
      </c>
      <c r="E13" t="str">
        <f t="shared" si="1"/>
        <v>Parkinson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S13" s="11" t="s">
        <v>130</v>
      </c>
      <c r="T13" s="1">
        <f>SUMIF(D:D, "MALE", N:N)</f>
        <v>64</v>
      </c>
      <c r="U13" s="1">
        <f t="shared" si="2"/>
        <v>74.418604651162795</v>
      </c>
      <c r="V13" s="1"/>
      <c r="W13" s="12"/>
    </row>
    <row r="14" spans="1:27" x14ac:dyDescent="0.25">
      <c r="A14" t="s">
        <v>168</v>
      </c>
      <c r="B14">
        <v>2234655</v>
      </c>
      <c r="C14">
        <v>1</v>
      </c>
      <c r="D14" t="str">
        <f t="shared" si="0"/>
        <v>MALE</v>
      </c>
      <c r="E14" t="str">
        <f t="shared" si="1"/>
        <v>Parkinson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1</v>
      </c>
      <c r="S14" s="11" t="s">
        <v>279</v>
      </c>
      <c r="T14" s="1">
        <f>SUMIF(D:D, "MALE", O:O)</f>
        <v>54</v>
      </c>
      <c r="U14" s="1">
        <f t="shared" si="2"/>
        <v>62.790697674418603</v>
      </c>
      <c r="V14" s="1"/>
      <c r="W14" s="12"/>
    </row>
    <row r="15" spans="1:27" x14ac:dyDescent="0.25">
      <c r="A15" t="s">
        <v>169</v>
      </c>
      <c r="B15">
        <v>2234655</v>
      </c>
      <c r="C15">
        <v>1</v>
      </c>
      <c r="D15" t="str">
        <f t="shared" si="0"/>
        <v>MALE</v>
      </c>
      <c r="E15" t="str">
        <f t="shared" si="1"/>
        <v>Parkinson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S15" s="11" t="s">
        <v>280</v>
      </c>
      <c r="T15" s="1">
        <f>SUMIF(D:D, "MALE", P:P)</f>
        <v>61</v>
      </c>
      <c r="U15" s="1">
        <f t="shared" si="2"/>
        <v>70.930232558139537</v>
      </c>
      <c r="V15" s="1"/>
      <c r="W15" s="12"/>
    </row>
    <row r="16" spans="1:27" x14ac:dyDescent="0.25">
      <c r="A16" t="s">
        <v>170</v>
      </c>
      <c r="B16">
        <v>2253228</v>
      </c>
      <c r="C16">
        <v>1</v>
      </c>
      <c r="D16" t="str">
        <f t="shared" si="0"/>
        <v>MALE</v>
      </c>
      <c r="E16" t="str">
        <f t="shared" si="1"/>
        <v>Parkinson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S16" s="19" t="s">
        <v>283</v>
      </c>
      <c r="T16" s="20"/>
      <c r="U16" s="20">
        <f>AVERAGE(U11:U15)</f>
        <v>70.697674418604649</v>
      </c>
      <c r="V16" s="1">
        <f xml:space="preserve"> Table68372326[[#This Row],[Column3]] - 1.96*$U17/SQRT($T$6)</f>
        <v>69.693367094072968</v>
      </c>
      <c r="W16" s="1">
        <f xml:space="preserve"> Table68372326[[#This Row],[Column3]] + 1.96*$U$17/SQRT($T$6)</f>
        <v>71.701981743136329</v>
      </c>
    </row>
    <row r="17" spans="1:23" x14ac:dyDescent="0.25">
      <c r="A17" t="s">
        <v>171</v>
      </c>
      <c r="B17">
        <v>2259013</v>
      </c>
      <c r="C17">
        <v>1</v>
      </c>
      <c r="D17" t="str">
        <f t="shared" si="0"/>
        <v>MALE</v>
      </c>
      <c r="E17" t="str">
        <f t="shared" si="1"/>
        <v>Parkinson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S17" s="19" t="s">
        <v>277</v>
      </c>
      <c r="T17" s="20"/>
      <c r="U17" s="20">
        <f>_xlfn.STDEV.S(U11:U15)</f>
        <v>4.7518178469075725</v>
      </c>
      <c r="V17" s="1"/>
      <c r="W17" s="12"/>
    </row>
    <row r="18" spans="1:23" x14ac:dyDescent="0.25">
      <c r="A18" t="s">
        <v>172</v>
      </c>
      <c r="B18">
        <v>2311988</v>
      </c>
      <c r="C18">
        <v>0</v>
      </c>
      <c r="D18" t="str">
        <f t="shared" si="0"/>
        <v>FEMALE</v>
      </c>
      <c r="E18" t="str">
        <f t="shared" si="1"/>
        <v>Parkinson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S18" s="11" t="s">
        <v>271</v>
      </c>
      <c r="T18" s="1">
        <f>SUMIF(D:D, "MALE", Q:Q)</f>
        <v>63</v>
      </c>
      <c r="U18" s="1"/>
      <c r="V18" s="1"/>
      <c r="W18" s="12"/>
    </row>
    <row r="19" spans="1:23" x14ac:dyDescent="0.25">
      <c r="A19" t="s">
        <v>173</v>
      </c>
      <c r="B19">
        <v>2517130</v>
      </c>
      <c r="C19">
        <v>1</v>
      </c>
      <c r="D19" t="str">
        <f t="shared" si="0"/>
        <v>MALE</v>
      </c>
      <c r="E19" t="str">
        <f t="shared" si="1"/>
        <v>Parkinson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S19" s="14" t="s">
        <v>278</v>
      </c>
      <c r="T19" s="15"/>
      <c r="U19" s="15">
        <f xml:space="preserve"> T18 * 100 / T6</f>
        <v>73.255813953488371</v>
      </c>
      <c r="V19" s="15"/>
      <c r="W19" s="16"/>
    </row>
    <row r="20" spans="1:23" x14ac:dyDescent="0.25">
      <c r="A20" t="s">
        <v>174</v>
      </c>
      <c r="B20">
        <v>2517130</v>
      </c>
      <c r="C20">
        <v>1</v>
      </c>
      <c r="D20" t="str">
        <f t="shared" si="0"/>
        <v>MALE</v>
      </c>
      <c r="E20" t="str">
        <f t="shared" si="1"/>
        <v>Parkinson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23" x14ac:dyDescent="0.25">
      <c r="A21" t="s">
        <v>177</v>
      </c>
      <c r="B21">
        <v>2791680</v>
      </c>
      <c r="C21">
        <v>1</v>
      </c>
      <c r="D21" t="str">
        <f t="shared" si="0"/>
        <v>MALE</v>
      </c>
      <c r="E21" t="str">
        <f t="shared" si="1"/>
        <v>Parkinson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S21" s="8" t="s">
        <v>269</v>
      </c>
      <c r="T21" s="9" t="s">
        <v>273</v>
      </c>
      <c r="U21" s="9" t="s">
        <v>274</v>
      </c>
      <c r="V21" s="9" t="s">
        <v>275</v>
      </c>
      <c r="W21" s="10" t="s">
        <v>276</v>
      </c>
    </row>
    <row r="22" spans="1:23" x14ac:dyDescent="0.25">
      <c r="A22" t="s">
        <v>179</v>
      </c>
      <c r="B22">
        <v>2932050</v>
      </c>
      <c r="C22">
        <v>0</v>
      </c>
      <c r="D22" t="str">
        <f t="shared" si="0"/>
        <v>FEMALE</v>
      </c>
      <c r="E22" t="str">
        <f t="shared" si="1"/>
        <v>Parkinson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S22" s="11" t="s">
        <v>128</v>
      </c>
      <c r="T22" s="1">
        <f>SUMIF(D:D, "FEMALE", L:L)</f>
        <v>49</v>
      </c>
      <c r="U22" s="1">
        <f xml:space="preserve"> T22 *100 /$T$7</f>
        <v>72.058823529411768</v>
      </c>
      <c r="V22" s="1"/>
      <c r="W22" s="12"/>
    </row>
    <row r="23" spans="1:23" x14ac:dyDescent="0.25">
      <c r="A23" t="s">
        <v>180</v>
      </c>
      <c r="B23">
        <v>2984777</v>
      </c>
      <c r="C23">
        <v>0</v>
      </c>
      <c r="D23" t="str">
        <f t="shared" si="0"/>
        <v>FEMALE</v>
      </c>
      <c r="E23" t="str">
        <f t="shared" si="1"/>
        <v>Parkinson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S23" s="11" t="s">
        <v>129</v>
      </c>
      <c r="T23" s="1">
        <f>SUMIF(D:D, "FEMALE", M:M)</f>
        <v>43</v>
      </c>
      <c r="U23" s="1">
        <f t="shared" ref="U23:U26" si="3" xml:space="preserve"> T23 *100 /$T$7</f>
        <v>63.235294117647058</v>
      </c>
      <c r="V23" s="1"/>
      <c r="W23" s="12"/>
    </row>
    <row r="24" spans="1:23" x14ac:dyDescent="0.25">
      <c r="A24" t="s">
        <v>181</v>
      </c>
      <c r="B24">
        <v>2984777</v>
      </c>
      <c r="C24">
        <v>0</v>
      </c>
      <c r="D24" t="str">
        <f t="shared" si="0"/>
        <v>FEMALE</v>
      </c>
      <c r="E24" t="str">
        <f t="shared" si="1"/>
        <v>Parkinson</v>
      </c>
      <c r="F24">
        <v>1</v>
      </c>
      <c r="G24">
        <v>1</v>
      </c>
      <c r="H24">
        <v>0</v>
      </c>
      <c r="I24">
        <v>1</v>
      </c>
      <c r="J24">
        <v>1</v>
      </c>
      <c r="K24">
        <v>1</v>
      </c>
      <c r="L24">
        <v>1</v>
      </c>
      <c r="M24">
        <v>0</v>
      </c>
      <c r="N24">
        <v>1</v>
      </c>
      <c r="O24">
        <v>1</v>
      </c>
      <c r="P24">
        <v>1</v>
      </c>
      <c r="Q24">
        <v>1</v>
      </c>
      <c r="S24" s="11" t="s">
        <v>130</v>
      </c>
      <c r="T24" s="1">
        <f>SUMIF(D:D, "FEMALE", N:N)</f>
        <v>49</v>
      </c>
      <c r="U24" s="1">
        <f t="shared" si="3"/>
        <v>72.058823529411768</v>
      </c>
      <c r="V24" s="1"/>
      <c r="W24" s="12"/>
    </row>
    <row r="25" spans="1:23" x14ac:dyDescent="0.25">
      <c r="A25" t="s">
        <v>182</v>
      </c>
      <c r="B25">
        <v>3033844</v>
      </c>
      <c r="C25">
        <v>1</v>
      </c>
      <c r="D25" t="str">
        <f t="shared" si="0"/>
        <v>MALE</v>
      </c>
      <c r="E25" t="str">
        <f t="shared" si="1"/>
        <v>Parkinson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S25" s="11" t="s">
        <v>279</v>
      </c>
      <c r="T25" s="1">
        <f>SUMIF(D:D, "FEMALE", O:O)</f>
        <v>51</v>
      </c>
      <c r="U25" s="1">
        <f t="shared" si="3"/>
        <v>75</v>
      </c>
      <c r="V25" s="1"/>
      <c r="W25" s="12"/>
    </row>
    <row r="26" spans="1:23" x14ac:dyDescent="0.25">
      <c r="A26" t="s">
        <v>183</v>
      </c>
      <c r="B26">
        <v>3134693</v>
      </c>
      <c r="C26">
        <v>0</v>
      </c>
      <c r="D26" t="str">
        <f t="shared" si="0"/>
        <v>FEMALE</v>
      </c>
      <c r="E26" t="str">
        <f t="shared" si="1"/>
        <v>Parkinson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S26" s="11" t="s">
        <v>280</v>
      </c>
      <c r="T26" s="1">
        <f>SUMIF(D:D, "FEMALE", P:P)</f>
        <v>43</v>
      </c>
      <c r="U26" s="1">
        <f t="shared" si="3"/>
        <v>63.235294117647058</v>
      </c>
      <c r="V26" s="1"/>
      <c r="W26" s="12"/>
    </row>
    <row r="27" spans="1:23" x14ac:dyDescent="0.25">
      <c r="A27" t="s">
        <v>184</v>
      </c>
      <c r="B27">
        <v>3134693</v>
      </c>
      <c r="C27">
        <v>0</v>
      </c>
      <c r="D27" t="str">
        <f t="shared" si="0"/>
        <v>FEMALE</v>
      </c>
      <c r="E27" t="str">
        <f t="shared" si="1"/>
        <v>Parkinson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S27" s="19" t="s">
        <v>283</v>
      </c>
      <c r="T27" s="20"/>
      <c r="U27" s="20">
        <f>AVERAGE(U22:U26)</f>
        <v>69.117647058823536</v>
      </c>
      <c r="V27" s="1">
        <f>Table683732427[[#This Row],[Column3]] - 1.96*$U28/SQRT(T7)</f>
        <v>67.809800722480048</v>
      </c>
      <c r="W27" s="1">
        <f>Table683732427[[#This Row],[Column3]] + 1.96*$U28/SQRT(T7)</f>
        <v>70.425493395167024</v>
      </c>
    </row>
    <row r="28" spans="1:23" x14ac:dyDescent="0.25">
      <c r="A28" t="s">
        <v>185</v>
      </c>
      <c r="B28">
        <v>3156084</v>
      </c>
      <c r="C28">
        <v>1</v>
      </c>
      <c r="D28" t="str">
        <f t="shared" si="0"/>
        <v>MALE</v>
      </c>
      <c r="E28" t="str">
        <f t="shared" si="1"/>
        <v>Parkinson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1</v>
      </c>
      <c r="N28">
        <v>1</v>
      </c>
      <c r="O28">
        <v>0</v>
      </c>
      <c r="P28">
        <v>1</v>
      </c>
      <c r="Q28">
        <v>1</v>
      </c>
      <c r="S28" s="19" t="s">
        <v>277</v>
      </c>
      <c r="T28" s="20"/>
      <c r="U28" s="20">
        <f>_xlfn.STDEV.S(U22:U26)</f>
        <v>5.5024373334910912</v>
      </c>
      <c r="V28" s="1"/>
      <c r="W28" s="12"/>
    </row>
    <row r="29" spans="1:23" x14ac:dyDescent="0.25">
      <c r="A29" t="s">
        <v>190</v>
      </c>
      <c r="B29">
        <v>3383380</v>
      </c>
      <c r="C29">
        <v>0</v>
      </c>
      <c r="D29" t="str">
        <f t="shared" si="0"/>
        <v>FEMALE</v>
      </c>
      <c r="E29" t="str">
        <f t="shared" si="1"/>
        <v>Parkinson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S29" s="11" t="s">
        <v>271</v>
      </c>
      <c r="T29" s="1">
        <f>SUMIF(D:D, "FEMALE", Q:Q)</f>
        <v>47</v>
      </c>
      <c r="U29" s="1"/>
      <c r="V29" s="1"/>
      <c r="W29" s="12"/>
    </row>
    <row r="30" spans="1:23" x14ac:dyDescent="0.25">
      <c r="A30" t="s">
        <v>191</v>
      </c>
      <c r="B30">
        <v>3383380</v>
      </c>
      <c r="C30">
        <v>0</v>
      </c>
      <c r="D30" t="str">
        <f t="shared" si="0"/>
        <v>FEMALE</v>
      </c>
      <c r="E30" t="str">
        <f t="shared" si="1"/>
        <v>Parkinson</v>
      </c>
      <c r="F30">
        <v>1</v>
      </c>
      <c r="G30">
        <v>1</v>
      </c>
      <c r="H30">
        <v>1</v>
      </c>
      <c r="I30">
        <v>1</v>
      </c>
      <c r="J30">
        <v>1</v>
      </c>
      <c r="K30">
        <v>0</v>
      </c>
      <c r="L30">
        <v>1</v>
      </c>
      <c r="M30">
        <v>1</v>
      </c>
      <c r="N30">
        <v>1</v>
      </c>
      <c r="O30">
        <v>1</v>
      </c>
      <c r="P30">
        <v>0</v>
      </c>
      <c r="Q30">
        <v>1</v>
      </c>
      <c r="S30" s="14" t="s">
        <v>278</v>
      </c>
      <c r="T30" s="15"/>
      <c r="U30" s="15">
        <f xml:space="preserve"> T29 * 100 / T7</f>
        <v>69.117647058823536</v>
      </c>
      <c r="V30" s="15"/>
      <c r="W30" s="16"/>
    </row>
    <row r="31" spans="1:23" x14ac:dyDescent="0.25">
      <c r="A31" t="s">
        <v>194</v>
      </c>
      <c r="B31">
        <v>3554033</v>
      </c>
      <c r="C31">
        <v>1</v>
      </c>
      <c r="D31" t="str">
        <f t="shared" si="0"/>
        <v>MALE</v>
      </c>
      <c r="E31" t="str">
        <f t="shared" si="1"/>
        <v>Parkinson</v>
      </c>
      <c r="F31">
        <v>1</v>
      </c>
      <c r="G31">
        <v>0</v>
      </c>
      <c r="H31">
        <v>1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23" x14ac:dyDescent="0.25">
      <c r="A32" t="s">
        <v>195</v>
      </c>
      <c r="B32">
        <v>3554033</v>
      </c>
      <c r="C32">
        <v>1</v>
      </c>
      <c r="D32" t="str">
        <f t="shared" si="0"/>
        <v>MALE</v>
      </c>
      <c r="E32" t="str">
        <f t="shared" si="1"/>
        <v>Parkinson</v>
      </c>
      <c r="F32">
        <v>1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S32" s="8" t="s">
        <v>282</v>
      </c>
      <c r="T32" s="9" t="s">
        <v>273</v>
      </c>
      <c r="U32" s="9" t="s">
        <v>274</v>
      </c>
      <c r="V32" s="9" t="s">
        <v>275</v>
      </c>
      <c r="W32" s="10" t="s">
        <v>276</v>
      </c>
    </row>
    <row r="33" spans="1:23" x14ac:dyDescent="0.25">
      <c r="A33" t="s">
        <v>196</v>
      </c>
      <c r="B33">
        <v>3561789</v>
      </c>
      <c r="C33">
        <v>0</v>
      </c>
      <c r="D33" t="str">
        <f t="shared" si="0"/>
        <v>FEMALE</v>
      </c>
      <c r="E33" t="str">
        <f t="shared" si="1"/>
        <v>Parkinson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S33" s="11" t="s">
        <v>128</v>
      </c>
      <c r="T33" s="1">
        <f>SUM(L:L)</f>
        <v>113</v>
      </c>
      <c r="U33" s="1">
        <f xml:space="preserve"> T33 *100 /$T$8</f>
        <v>73.376623376623371</v>
      </c>
      <c r="V33" s="1"/>
      <c r="W33" s="12"/>
    </row>
    <row r="34" spans="1:23" x14ac:dyDescent="0.25">
      <c r="A34" t="s">
        <v>197</v>
      </c>
      <c r="B34">
        <v>3561789</v>
      </c>
      <c r="C34">
        <v>0</v>
      </c>
      <c r="D34" t="str">
        <f t="shared" si="0"/>
        <v>FEMALE</v>
      </c>
      <c r="E34" t="str">
        <f t="shared" si="1"/>
        <v>Parkinson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S34" s="11" t="s">
        <v>129</v>
      </c>
      <c r="T34" s="1">
        <f>SUM(M:M)</f>
        <v>104</v>
      </c>
      <c r="U34" s="1">
        <f t="shared" ref="U34:U37" si="4" xml:space="preserve"> T34 *100 /$T$8</f>
        <v>67.532467532467535</v>
      </c>
      <c r="V34" s="1"/>
      <c r="W34" s="12"/>
    </row>
    <row r="35" spans="1:23" x14ac:dyDescent="0.25">
      <c r="A35" t="s">
        <v>198</v>
      </c>
      <c r="B35">
        <v>3568167</v>
      </c>
      <c r="C35">
        <v>0</v>
      </c>
      <c r="D35" t="str">
        <f t="shared" si="0"/>
        <v>FEMALE</v>
      </c>
      <c r="E35" t="str">
        <f t="shared" si="1"/>
        <v>Parkinson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S35" s="11" t="s">
        <v>130</v>
      </c>
      <c r="T35" s="1">
        <f>SUM(N:N)</f>
        <v>113</v>
      </c>
      <c r="U35" s="1">
        <f t="shared" si="4"/>
        <v>73.376623376623371</v>
      </c>
      <c r="V35" s="1"/>
      <c r="W35" s="12"/>
    </row>
    <row r="36" spans="1:23" x14ac:dyDescent="0.25">
      <c r="A36" t="s">
        <v>199</v>
      </c>
      <c r="B36">
        <v>3568167</v>
      </c>
      <c r="C36">
        <v>0</v>
      </c>
      <c r="D36" t="str">
        <f t="shared" si="0"/>
        <v>FEMALE</v>
      </c>
      <c r="E36" t="str">
        <f t="shared" si="1"/>
        <v>Parkinson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S36" s="11" t="s">
        <v>279</v>
      </c>
      <c r="T36" s="1">
        <f>SUM(O:O)</f>
        <v>105</v>
      </c>
      <c r="U36" s="1">
        <f t="shared" si="4"/>
        <v>68.181818181818187</v>
      </c>
      <c r="V36" s="1"/>
      <c r="W36" s="12"/>
    </row>
    <row r="37" spans="1:23" x14ac:dyDescent="0.25">
      <c r="A37" t="s">
        <v>202</v>
      </c>
      <c r="B37">
        <v>3706056</v>
      </c>
      <c r="C37">
        <v>1</v>
      </c>
      <c r="D37" t="str">
        <f t="shared" si="0"/>
        <v>MALE</v>
      </c>
      <c r="E37" t="str">
        <f t="shared" si="1"/>
        <v>Parkinson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S37" s="11" t="s">
        <v>280</v>
      </c>
      <c r="T37" s="1">
        <f>SUM(P:P)</f>
        <v>104</v>
      </c>
      <c r="U37" s="1">
        <f t="shared" si="4"/>
        <v>67.532467532467535</v>
      </c>
      <c r="V37" s="1"/>
      <c r="W37" s="12"/>
    </row>
    <row r="38" spans="1:23" x14ac:dyDescent="0.25">
      <c r="A38" t="s">
        <v>203</v>
      </c>
      <c r="B38">
        <v>3756652</v>
      </c>
      <c r="C38">
        <v>1</v>
      </c>
      <c r="D38" t="str">
        <f t="shared" si="0"/>
        <v>MALE</v>
      </c>
      <c r="E38" t="str">
        <f t="shared" si="1"/>
        <v>Parkinson</v>
      </c>
      <c r="F38">
        <v>1</v>
      </c>
      <c r="G38">
        <v>0</v>
      </c>
      <c r="H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  <c r="O38">
        <v>1</v>
      </c>
      <c r="P38">
        <v>0</v>
      </c>
      <c r="Q38">
        <v>0</v>
      </c>
      <c r="S38" s="19" t="s">
        <v>283</v>
      </c>
      <c r="T38" s="13"/>
      <c r="U38" s="20">
        <f>AVERAGE(U11:U15)</f>
        <v>70.697674418604649</v>
      </c>
      <c r="V38" s="1">
        <f>Table6837342528[[#This Row],[Column3]] - 1.96*$U39/SQRT(T8)</f>
        <v>70.209035652514075</v>
      </c>
      <c r="W38" s="1">
        <f>Table6837342528[[#This Row],[Column3]] + 1.96*$U39/SQRT(T8)</f>
        <v>71.186313184695223</v>
      </c>
    </row>
    <row r="39" spans="1:23" x14ac:dyDescent="0.25">
      <c r="A39" t="s">
        <v>204</v>
      </c>
      <c r="B39">
        <v>3802938</v>
      </c>
      <c r="C39">
        <v>0</v>
      </c>
      <c r="D39" t="str">
        <f t="shared" si="0"/>
        <v>FEMALE</v>
      </c>
      <c r="E39" t="str">
        <f t="shared" si="1"/>
        <v>Parkinson</v>
      </c>
      <c r="F39">
        <v>1</v>
      </c>
      <c r="G39">
        <v>1</v>
      </c>
      <c r="H39">
        <v>0</v>
      </c>
      <c r="I39">
        <v>0</v>
      </c>
      <c r="J39">
        <v>0</v>
      </c>
      <c r="K39">
        <v>1</v>
      </c>
      <c r="L39">
        <v>1</v>
      </c>
      <c r="M39">
        <v>0</v>
      </c>
      <c r="N39">
        <v>0</v>
      </c>
      <c r="O39">
        <v>0</v>
      </c>
      <c r="P39">
        <v>1</v>
      </c>
      <c r="Q39">
        <v>0</v>
      </c>
      <c r="S39" s="19" t="s">
        <v>277</v>
      </c>
      <c r="T39" s="13"/>
      <c r="U39" s="20">
        <f>_xlfn.STDEV.S(U33:U37)</f>
        <v>3.0937998050835263</v>
      </c>
      <c r="V39" s="1"/>
      <c r="W39" s="12"/>
    </row>
    <row r="40" spans="1:23" x14ac:dyDescent="0.25">
      <c r="A40" t="s">
        <v>205</v>
      </c>
      <c r="B40">
        <v>3802938</v>
      </c>
      <c r="C40">
        <v>0</v>
      </c>
      <c r="D40" t="str">
        <f t="shared" si="0"/>
        <v>FEMALE</v>
      </c>
      <c r="E40" t="str">
        <f t="shared" si="1"/>
        <v>Parkinson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S40" s="11" t="s">
        <v>271</v>
      </c>
      <c r="T40" s="1">
        <f>SUM(Q:Q)</f>
        <v>110</v>
      </c>
      <c r="U40" s="1"/>
      <c r="V40" s="1"/>
      <c r="W40" s="12"/>
    </row>
    <row r="41" spans="1:23" x14ac:dyDescent="0.25">
      <c r="A41" t="s">
        <v>206</v>
      </c>
      <c r="B41">
        <v>3826232</v>
      </c>
      <c r="C41">
        <v>1</v>
      </c>
      <c r="D41" t="str">
        <f t="shared" si="0"/>
        <v>MALE</v>
      </c>
      <c r="E41" t="str">
        <f t="shared" si="1"/>
        <v>Parkinson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S41" s="14" t="s">
        <v>278</v>
      </c>
      <c r="T41" s="15"/>
      <c r="U41" s="15">
        <f xml:space="preserve"> T40 * 100 / T8</f>
        <v>71.428571428571431</v>
      </c>
      <c r="V41" s="15"/>
      <c r="W41" s="16"/>
    </row>
    <row r="42" spans="1:23" x14ac:dyDescent="0.25">
      <c r="A42" t="s">
        <v>207</v>
      </c>
      <c r="B42">
        <v>4011374</v>
      </c>
      <c r="C42">
        <v>1</v>
      </c>
      <c r="D42" t="str">
        <f t="shared" si="0"/>
        <v>MALE</v>
      </c>
      <c r="E42" t="str">
        <f t="shared" si="1"/>
        <v>Parkinson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</row>
    <row r="43" spans="1:23" x14ac:dyDescent="0.25">
      <c r="A43" t="s">
        <v>208</v>
      </c>
      <c r="B43">
        <v>4011374</v>
      </c>
      <c r="C43">
        <v>1</v>
      </c>
      <c r="D43" t="str">
        <f t="shared" si="0"/>
        <v>MALE</v>
      </c>
      <c r="E43" t="str">
        <f t="shared" si="1"/>
        <v>Parkinson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</row>
    <row r="44" spans="1:23" x14ac:dyDescent="0.25">
      <c r="A44" t="s">
        <v>209</v>
      </c>
      <c r="B44">
        <v>4038762</v>
      </c>
      <c r="C44">
        <v>0</v>
      </c>
      <c r="D44" t="str">
        <f t="shared" si="0"/>
        <v>FEMALE</v>
      </c>
      <c r="E44" t="str">
        <f t="shared" si="1"/>
        <v>Parkinson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</row>
    <row r="45" spans="1:23" x14ac:dyDescent="0.25">
      <c r="A45" t="s">
        <v>211</v>
      </c>
      <c r="B45">
        <v>4127426</v>
      </c>
      <c r="C45">
        <v>0</v>
      </c>
      <c r="D45" t="str">
        <f t="shared" si="0"/>
        <v>FEMALE</v>
      </c>
      <c r="E45" t="str">
        <f t="shared" si="1"/>
        <v>Parkinson</v>
      </c>
      <c r="F45">
        <v>1</v>
      </c>
      <c r="G45">
        <v>1</v>
      </c>
      <c r="H45">
        <v>1</v>
      </c>
      <c r="I45">
        <v>1</v>
      </c>
      <c r="J45">
        <v>1</v>
      </c>
      <c r="K45">
        <v>0</v>
      </c>
      <c r="L45">
        <v>1</v>
      </c>
      <c r="M45">
        <v>1</v>
      </c>
      <c r="N45">
        <v>1</v>
      </c>
      <c r="O45">
        <v>1</v>
      </c>
      <c r="P45">
        <v>0</v>
      </c>
      <c r="Q45">
        <v>1</v>
      </c>
    </row>
    <row r="46" spans="1:23" x14ac:dyDescent="0.25">
      <c r="A46" t="s">
        <v>212</v>
      </c>
      <c r="B46">
        <v>4127426</v>
      </c>
      <c r="C46">
        <v>0</v>
      </c>
      <c r="D46" t="str">
        <f t="shared" si="0"/>
        <v>FEMALE</v>
      </c>
      <c r="E46" t="str">
        <f t="shared" si="1"/>
        <v>Parkinson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23" x14ac:dyDescent="0.25">
      <c r="A47" t="s">
        <v>213</v>
      </c>
      <c r="B47">
        <v>4130938</v>
      </c>
      <c r="C47">
        <v>0</v>
      </c>
      <c r="D47" t="str">
        <f t="shared" si="0"/>
        <v>FEMALE</v>
      </c>
      <c r="E47" t="str">
        <f t="shared" si="1"/>
        <v>Parkinson</v>
      </c>
      <c r="F47">
        <v>1</v>
      </c>
      <c r="G47">
        <v>1</v>
      </c>
      <c r="H47">
        <v>0</v>
      </c>
      <c r="I47">
        <v>1</v>
      </c>
      <c r="J47">
        <v>1</v>
      </c>
      <c r="K47">
        <v>0</v>
      </c>
      <c r="L47">
        <v>1</v>
      </c>
      <c r="M47">
        <v>0</v>
      </c>
      <c r="N47">
        <v>1</v>
      </c>
      <c r="O47">
        <v>1</v>
      </c>
      <c r="P47">
        <v>0</v>
      </c>
      <c r="Q47">
        <v>1</v>
      </c>
    </row>
    <row r="48" spans="1:23" x14ac:dyDescent="0.25">
      <c r="A48" t="s">
        <v>221</v>
      </c>
      <c r="B48">
        <v>4415530</v>
      </c>
      <c r="C48">
        <v>1</v>
      </c>
      <c r="D48" t="str">
        <f t="shared" si="0"/>
        <v>MALE</v>
      </c>
      <c r="E48" t="str">
        <f t="shared" si="1"/>
        <v>Parkinson</v>
      </c>
      <c r="F48">
        <v>1</v>
      </c>
      <c r="G48">
        <v>1</v>
      </c>
      <c r="H48">
        <v>1</v>
      </c>
      <c r="I48">
        <v>0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1</v>
      </c>
    </row>
    <row r="49" spans="1:17" x14ac:dyDescent="0.25">
      <c r="A49" t="s">
        <v>222</v>
      </c>
      <c r="B49">
        <v>4472792</v>
      </c>
      <c r="C49">
        <v>1</v>
      </c>
      <c r="D49" t="str">
        <f t="shared" si="0"/>
        <v>MALE</v>
      </c>
      <c r="E49" t="str">
        <f t="shared" si="1"/>
        <v>Parkinson</v>
      </c>
      <c r="F49">
        <v>1</v>
      </c>
      <c r="G49">
        <v>0</v>
      </c>
      <c r="H49">
        <v>1</v>
      </c>
      <c r="I49">
        <v>0</v>
      </c>
      <c r="J49">
        <v>1</v>
      </c>
      <c r="K49">
        <v>1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</row>
    <row r="50" spans="1:17" x14ac:dyDescent="0.25">
      <c r="A50" t="s">
        <v>223</v>
      </c>
      <c r="B50">
        <v>4530859</v>
      </c>
      <c r="C50">
        <v>0</v>
      </c>
      <c r="D50" t="str">
        <f t="shared" si="0"/>
        <v>FEMALE</v>
      </c>
      <c r="E50" t="str">
        <f t="shared" si="1"/>
        <v>Parkinson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1</v>
      </c>
      <c r="M50">
        <v>1</v>
      </c>
      <c r="N50">
        <v>1</v>
      </c>
      <c r="O50">
        <v>1</v>
      </c>
      <c r="P50">
        <v>0</v>
      </c>
      <c r="Q50">
        <v>1</v>
      </c>
    </row>
    <row r="51" spans="1:17" x14ac:dyDescent="0.25">
      <c r="A51" t="s">
        <v>225</v>
      </c>
      <c r="B51">
        <v>4535648</v>
      </c>
      <c r="C51">
        <v>0</v>
      </c>
      <c r="D51" t="str">
        <f t="shared" si="0"/>
        <v>FEMALE</v>
      </c>
      <c r="E51" t="str">
        <f t="shared" si="1"/>
        <v>Parkinson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1</v>
      </c>
      <c r="Q51">
        <v>1</v>
      </c>
    </row>
    <row r="52" spans="1:17" x14ac:dyDescent="0.25">
      <c r="A52" t="s">
        <v>226</v>
      </c>
      <c r="B52">
        <v>4548991</v>
      </c>
      <c r="C52">
        <v>0</v>
      </c>
      <c r="D52" t="str">
        <f t="shared" si="0"/>
        <v>FEMALE</v>
      </c>
      <c r="E52" t="str">
        <f t="shared" si="1"/>
        <v>Parkinson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</row>
    <row r="53" spans="1:17" x14ac:dyDescent="0.25">
      <c r="A53" t="s">
        <v>227</v>
      </c>
      <c r="B53">
        <v>4548991</v>
      </c>
      <c r="C53">
        <v>0</v>
      </c>
      <c r="D53" t="str">
        <f t="shared" si="0"/>
        <v>FEMALE</v>
      </c>
      <c r="E53" t="str">
        <f t="shared" si="1"/>
        <v>Parkinson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</row>
    <row r="54" spans="1:17" x14ac:dyDescent="0.25">
      <c r="A54" t="s">
        <v>230</v>
      </c>
      <c r="B54">
        <v>4619705</v>
      </c>
      <c r="C54">
        <v>1</v>
      </c>
      <c r="D54" t="str">
        <f t="shared" si="0"/>
        <v>MALE</v>
      </c>
      <c r="E54" t="str">
        <f t="shared" si="1"/>
        <v>Parkinson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</row>
    <row r="55" spans="1:17" x14ac:dyDescent="0.25">
      <c r="A55" t="s">
        <v>231</v>
      </c>
      <c r="B55">
        <v>4619705</v>
      </c>
      <c r="C55">
        <v>1</v>
      </c>
      <c r="D55" t="str">
        <f t="shared" si="0"/>
        <v>MALE</v>
      </c>
      <c r="E55" t="str">
        <f t="shared" si="1"/>
        <v>Parkinson</v>
      </c>
      <c r="F55">
        <v>1</v>
      </c>
      <c r="G55">
        <v>1</v>
      </c>
      <c r="H55">
        <v>1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1</v>
      </c>
      <c r="P55">
        <v>1</v>
      </c>
      <c r="Q55">
        <v>1</v>
      </c>
    </row>
    <row r="56" spans="1:17" x14ac:dyDescent="0.25">
      <c r="A56" t="s">
        <v>232</v>
      </c>
      <c r="B56">
        <v>4738821</v>
      </c>
      <c r="C56">
        <v>0</v>
      </c>
      <c r="D56" t="str">
        <f t="shared" si="0"/>
        <v>FEMALE</v>
      </c>
      <c r="E56" t="str">
        <f t="shared" si="1"/>
        <v>Parkinson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</row>
    <row r="57" spans="1:17" x14ac:dyDescent="0.25">
      <c r="A57" t="s">
        <v>234</v>
      </c>
      <c r="B57">
        <v>4798230</v>
      </c>
      <c r="C57">
        <v>1</v>
      </c>
      <c r="D57" t="str">
        <f t="shared" si="0"/>
        <v>MALE</v>
      </c>
      <c r="E57" t="str">
        <f t="shared" si="1"/>
        <v>Parkinson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</row>
    <row r="58" spans="1:17" x14ac:dyDescent="0.25">
      <c r="A58" t="s">
        <v>235</v>
      </c>
      <c r="B58">
        <v>4798230</v>
      </c>
      <c r="C58">
        <v>1</v>
      </c>
      <c r="D58" t="str">
        <f t="shared" si="0"/>
        <v>MALE</v>
      </c>
      <c r="E58" t="str">
        <f t="shared" si="1"/>
        <v>Parkinson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</row>
    <row r="59" spans="1:17" x14ac:dyDescent="0.25">
      <c r="A59" t="s">
        <v>236</v>
      </c>
      <c r="B59">
        <v>4798230</v>
      </c>
      <c r="C59">
        <v>1</v>
      </c>
      <c r="D59" t="str">
        <f t="shared" si="0"/>
        <v>MALE</v>
      </c>
      <c r="E59" t="str">
        <f t="shared" si="1"/>
        <v>Parkinson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</row>
    <row r="60" spans="1:17" x14ac:dyDescent="0.25">
      <c r="A60" t="s">
        <v>239</v>
      </c>
      <c r="B60">
        <v>4907629</v>
      </c>
      <c r="C60">
        <v>1</v>
      </c>
      <c r="D60" t="str">
        <f t="shared" si="0"/>
        <v>MALE</v>
      </c>
      <c r="E60" t="str">
        <f t="shared" si="1"/>
        <v>Parkinson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</row>
    <row r="61" spans="1:17" x14ac:dyDescent="0.25">
      <c r="A61" t="s">
        <v>240</v>
      </c>
      <c r="B61">
        <v>5035719</v>
      </c>
      <c r="C61">
        <v>0</v>
      </c>
      <c r="D61" t="str">
        <f t="shared" si="0"/>
        <v>FEMALE</v>
      </c>
      <c r="E61" t="str">
        <f t="shared" si="1"/>
        <v>Parkinson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1</v>
      </c>
      <c r="N61">
        <v>1</v>
      </c>
      <c r="O61">
        <v>1</v>
      </c>
      <c r="P61">
        <v>0</v>
      </c>
      <c r="Q61">
        <v>1</v>
      </c>
    </row>
    <row r="62" spans="1:17" x14ac:dyDescent="0.25">
      <c r="A62" t="s">
        <v>242</v>
      </c>
      <c r="B62">
        <v>5157987</v>
      </c>
      <c r="C62">
        <v>1</v>
      </c>
      <c r="D62" t="str">
        <f t="shared" si="0"/>
        <v>MALE</v>
      </c>
      <c r="E62" t="str">
        <f t="shared" si="1"/>
        <v>Parkinson</v>
      </c>
      <c r="F62">
        <v>1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1</v>
      </c>
      <c r="N62">
        <v>1</v>
      </c>
      <c r="O62">
        <v>1</v>
      </c>
      <c r="P62">
        <v>0</v>
      </c>
      <c r="Q62">
        <v>1</v>
      </c>
    </row>
    <row r="63" spans="1:17" x14ac:dyDescent="0.25">
      <c r="A63" t="s">
        <v>243</v>
      </c>
      <c r="B63">
        <v>5208752</v>
      </c>
      <c r="C63">
        <v>1</v>
      </c>
      <c r="D63" t="str">
        <f t="shared" si="0"/>
        <v>MALE</v>
      </c>
      <c r="E63" t="str">
        <f t="shared" si="1"/>
        <v>Parkinson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</row>
    <row r="64" spans="1:17" x14ac:dyDescent="0.25">
      <c r="A64" t="s">
        <v>244</v>
      </c>
      <c r="B64">
        <v>5208752</v>
      </c>
      <c r="C64">
        <v>1</v>
      </c>
      <c r="D64" t="str">
        <f t="shared" si="0"/>
        <v>MALE</v>
      </c>
      <c r="E64" t="str">
        <f t="shared" si="1"/>
        <v>Parkinson</v>
      </c>
      <c r="F64">
        <v>1</v>
      </c>
      <c r="G64">
        <v>0</v>
      </c>
      <c r="H64">
        <v>1</v>
      </c>
      <c r="I64">
        <v>1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t="s">
        <v>245</v>
      </c>
      <c r="B65">
        <v>5221906</v>
      </c>
      <c r="C65">
        <v>1</v>
      </c>
      <c r="D65" t="str">
        <f t="shared" si="0"/>
        <v>MALE</v>
      </c>
      <c r="E65" t="str">
        <f t="shared" si="1"/>
        <v>Parkinson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t="s">
        <v>246</v>
      </c>
      <c r="B66">
        <v>5221906</v>
      </c>
      <c r="C66">
        <v>1</v>
      </c>
      <c r="D66" t="str">
        <f t="shared" si="0"/>
        <v>MALE</v>
      </c>
      <c r="E66" t="str">
        <f t="shared" si="1"/>
        <v>Parkinson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1</v>
      </c>
    </row>
    <row r="67" spans="1:17" x14ac:dyDescent="0.25">
      <c r="A67" t="s">
        <v>247</v>
      </c>
      <c r="B67">
        <v>5229530</v>
      </c>
      <c r="C67">
        <v>1</v>
      </c>
      <c r="D67" t="str">
        <f t="shared" ref="D67:D78" si="5">IF(C67=1, "MALE", "FEMALE")</f>
        <v>MALE</v>
      </c>
      <c r="E67" t="str">
        <f t="shared" ref="E67:E78" si="6">IF(F67=0,"Healthy","Parkinson")</f>
        <v>Parkinson</v>
      </c>
      <c r="F67">
        <v>1</v>
      </c>
      <c r="G67">
        <v>0</v>
      </c>
      <c r="H67">
        <v>1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</row>
    <row r="68" spans="1:17" x14ac:dyDescent="0.25">
      <c r="A68" t="s">
        <v>250</v>
      </c>
      <c r="B68">
        <v>5471094</v>
      </c>
      <c r="C68">
        <v>1</v>
      </c>
      <c r="D68" t="str">
        <f t="shared" si="5"/>
        <v>MALE</v>
      </c>
      <c r="E68" t="str">
        <f t="shared" si="6"/>
        <v>Parkinson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</row>
    <row r="69" spans="1:17" x14ac:dyDescent="0.25">
      <c r="A69" t="s">
        <v>251</v>
      </c>
      <c r="B69">
        <v>5527470</v>
      </c>
      <c r="C69">
        <v>1</v>
      </c>
      <c r="D69" t="str">
        <f t="shared" si="5"/>
        <v>MALE</v>
      </c>
      <c r="E69" t="str">
        <f t="shared" si="6"/>
        <v>Parkinson</v>
      </c>
      <c r="F69">
        <v>1</v>
      </c>
      <c r="G69">
        <v>1</v>
      </c>
      <c r="H69">
        <v>1</v>
      </c>
      <c r="I69">
        <v>0</v>
      </c>
      <c r="J69">
        <v>0</v>
      </c>
      <c r="K69">
        <v>1</v>
      </c>
      <c r="L69">
        <v>1</v>
      </c>
      <c r="M69">
        <v>1</v>
      </c>
      <c r="N69">
        <v>0</v>
      </c>
      <c r="O69">
        <v>0</v>
      </c>
      <c r="P69">
        <v>1</v>
      </c>
      <c r="Q69">
        <v>1</v>
      </c>
    </row>
    <row r="70" spans="1:17" x14ac:dyDescent="0.25">
      <c r="A70" t="s">
        <v>255</v>
      </c>
      <c r="B70">
        <v>5640521</v>
      </c>
      <c r="C70">
        <v>1</v>
      </c>
      <c r="D70" t="str">
        <f t="shared" si="5"/>
        <v>MALE</v>
      </c>
      <c r="E70" t="str">
        <f t="shared" si="6"/>
        <v>Parkinson</v>
      </c>
      <c r="F70">
        <v>1</v>
      </c>
      <c r="G70">
        <v>1</v>
      </c>
      <c r="H70">
        <v>1</v>
      </c>
      <c r="I70">
        <v>1</v>
      </c>
      <c r="J70">
        <v>0</v>
      </c>
      <c r="K70">
        <v>0</v>
      </c>
      <c r="L70">
        <v>1</v>
      </c>
      <c r="M70">
        <v>1</v>
      </c>
      <c r="N70">
        <v>1</v>
      </c>
      <c r="O70">
        <v>0</v>
      </c>
      <c r="P70">
        <v>0</v>
      </c>
      <c r="Q70">
        <v>1</v>
      </c>
    </row>
    <row r="71" spans="1:17" x14ac:dyDescent="0.25">
      <c r="A71" t="s">
        <v>256</v>
      </c>
      <c r="B71">
        <v>5651883</v>
      </c>
      <c r="C71">
        <v>0</v>
      </c>
      <c r="D71" t="str">
        <f t="shared" si="5"/>
        <v>FEMALE</v>
      </c>
      <c r="E71" t="str">
        <f t="shared" si="6"/>
        <v>Parkinson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</row>
    <row r="72" spans="1:17" x14ac:dyDescent="0.25">
      <c r="A72" t="s">
        <v>257</v>
      </c>
      <c r="B72">
        <v>5651883</v>
      </c>
      <c r="C72">
        <v>0</v>
      </c>
      <c r="D72" t="str">
        <f t="shared" si="5"/>
        <v>FEMALE</v>
      </c>
      <c r="E72" t="str">
        <f t="shared" si="6"/>
        <v>Parkinson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</row>
    <row r="73" spans="1:17" x14ac:dyDescent="0.25">
      <c r="A73" t="s">
        <v>259</v>
      </c>
      <c r="B73">
        <v>5749875</v>
      </c>
      <c r="C73">
        <v>1</v>
      </c>
      <c r="D73" t="str">
        <f t="shared" si="5"/>
        <v>MALE</v>
      </c>
      <c r="E73" t="str">
        <f t="shared" si="6"/>
        <v>Parkinson</v>
      </c>
      <c r="F73">
        <v>1</v>
      </c>
      <c r="G73">
        <v>1</v>
      </c>
      <c r="H73">
        <v>0</v>
      </c>
      <c r="I73">
        <v>1</v>
      </c>
      <c r="J73">
        <v>1</v>
      </c>
      <c r="K73">
        <v>1</v>
      </c>
      <c r="L73">
        <v>1</v>
      </c>
      <c r="M73">
        <v>0</v>
      </c>
      <c r="N73">
        <v>1</v>
      </c>
      <c r="O73">
        <v>1</v>
      </c>
      <c r="P73">
        <v>1</v>
      </c>
      <c r="Q73">
        <v>1</v>
      </c>
    </row>
    <row r="74" spans="1:17" x14ac:dyDescent="0.25">
      <c r="A74" t="s">
        <v>260</v>
      </c>
      <c r="B74">
        <v>5776153</v>
      </c>
      <c r="C74">
        <v>1</v>
      </c>
      <c r="D74" t="str">
        <f t="shared" si="5"/>
        <v>MALE</v>
      </c>
      <c r="E74" t="str">
        <f t="shared" si="6"/>
        <v>Parkinson</v>
      </c>
      <c r="F74">
        <v>1</v>
      </c>
      <c r="G74">
        <v>1</v>
      </c>
      <c r="H74">
        <v>0</v>
      </c>
      <c r="I74">
        <v>1</v>
      </c>
      <c r="J74">
        <v>1</v>
      </c>
      <c r="K74">
        <v>1</v>
      </c>
      <c r="L74">
        <v>1</v>
      </c>
      <c r="M74">
        <v>0</v>
      </c>
      <c r="N74">
        <v>1</v>
      </c>
      <c r="O74">
        <v>1</v>
      </c>
      <c r="P74">
        <v>1</v>
      </c>
      <c r="Q74">
        <v>1</v>
      </c>
    </row>
    <row r="75" spans="1:17" x14ac:dyDescent="0.25">
      <c r="A75" t="s">
        <v>261</v>
      </c>
      <c r="B75">
        <v>5776153</v>
      </c>
      <c r="C75">
        <v>1</v>
      </c>
      <c r="D75" t="str">
        <f t="shared" si="5"/>
        <v>MALE</v>
      </c>
      <c r="E75" t="str">
        <f t="shared" si="6"/>
        <v>Parkinson</v>
      </c>
      <c r="F75">
        <v>1</v>
      </c>
      <c r="G75">
        <v>1</v>
      </c>
      <c r="H75">
        <v>1</v>
      </c>
      <c r="I75">
        <v>0</v>
      </c>
      <c r="J75">
        <v>1</v>
      </c>
      <c r="K75">
        <v>1</v>
      </c>
      <c r="L75">
        <v>1</v>
      </c>
      <c r="M75">
        <v>1</v>
      </c>
      <c r="N75">
        <v>0</v>
      </c>
      <c r="O75">
        <v>1</v>
      </c>
      <c r="P75">
        <v>1</v>
      </c>
      <c r="Q75">
        <v>1</v>
      </c>
    </row>
    <row r="76" spans="1:17" x14ac:dyDescent="0.25">
      <c r="A76" t="s">
        <v>262</v>
      </c>
      <c r="B76">
        <v>5841706</v>
      </c>
      <c r="C76">
        <v>1</v>
      </c>
      <c r="D76" t="str">
        <f t="shared" si="5"/>
        <v>MALE</v>
      </c>
      <c r="E76" t="str">
        <f t="shared" si="6"/>
        <v>Parkinson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</row>
    <row r="77" spans="1:17" x14ac:dyDescent="0.25">
      <c r="A77" t="s">
        <v>263</v>
      </c>
      <c r="B77">
        <v>5861534</v>
      </c>
      <c r="C77">
        <v>0</v>
      </c>
      <c r="D77" t="str">
        <f t="shared" si="5"/>
        <v>FEMALE</v>
      </c>
      <c r="E77" t="str">
        <f t="shared" si="6"/>
        <v>Parkinson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</row>
    <row r="78" spans="1:17" x14ac:dyDescent="0.25">
      <c r="A78" t="s">
        <v>264</v>
      </c>
      <c r="B78">
        <v>5953087</v>
      </c>
      <c r="C78">
        <v>0</v>
      </c>
      <c r="D78" t="str">
        <f t="shared" si="5"/>
        <v>FEMALE</v>
      </c>
      <c r="E78" t="str">
        <f t="shared" si="6"/>
        <v>Parkinson</v>
      </c>
      <c r="F78">
        <v>1</v>
      </c>
      <c r="G78">
        <v>1</v>
      </c>
      <c r="H78">
        <v>0</v>
      </c>
      <c r="I78">
        <v>1</v>
      </c>
      <c r="J78">
        <v>1</v>
      </c>
      <c r="K78">
        <v>1</v>
      </c>
      <c r="L78">
        <v>1</v>
      </c>
      <c r="M78">
        <v>0</v>
      </c>
      <c r="N78">
        <v>1</v>
      </c>
      <c r="O78">
        <v>1</v>
      </c>
      <c r="P78">
        <v>1</v>
      </c>
      <c r="Q78">
        <v>1</v>
      </c>
    </row>
    <row r="79" spans="1:17" x14ac:dyDescent="0.25">
      <c r="A79" t="s">
        <v>3</v>
      </c>
      <c r="B79">
        <v>1001688</v>
      </c>
      <c r="C79">
        <v>1</v>
      </c>
      <c r="D79" t="str">
        <f>IF(C79=1, "MALE", "FEMALE")</f>
        <v>MALE</v>
      </c>
      <c r="E79" t="str">
        <f>IF(F79=0,"Healthy","Parkinson")</f>
        <v>Healthy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>IF(G79 = $F79, 1, 0)</f>
        <v>1</v>
      </c>
      <c r="M79">
        <f t="shared" ref="M79:P94" si="7">IF(H79 = $F79, 1, 0)</f>
        <v>1</v>
      </c>
      <c r="N79">
        <f t="shared" si="7"/>
        <v>1</v>
      </c>
      <c r="O79">
        <f t="shared" si="7"/>
        <v>1</v>
      </c>
      <c r="P79">
        <f t="shared" si="7"/>
        <v>1</v>
      </c>
      <c r="Q79">
        <f>MODE(L79:P79)</f>
        <v>1</v>
      </c>
    </row>
    <row r="80" spans="1:17" x14ac:dyDescent="0.25">
      <c r="A80" t="s">
        <v>4</v>
      </c>
      <c r="B80">
        <v>1013679</v>
      </c>
      <c r="C80">
        <v>1</v>
      </c>
      <c r="D80" t="str">
        <f t="shared" ref="D80:D143" si="8">IF(C80=1, "MALE", "FEMALE")</f>
        <v>MALE</v>
      </c>
      <c r="E80" t="str">
        <f t="shared" ref="E80:E143" si="9">IF(F80=0,"Healthy","Parkinson")</f>
        <v>Healthy</v>
      </c>
      <c r="F80">
        <v>0</v>
      </c>
      <c r="G80">
        <v>1</v>
      </c>
      <c r="H80">
        <v>1</v>
      </c>
      <c r="I80">
        <v>1</v>
      </c>
      <c r="J80">
        <v>1</v>
      </c>
      <c r="K80">
        <v>1</v>
      </c>
      <c r="L80">
        <f t="shared" ref="L80:P125" si="10">IF(G80 = $F80, 1, 0)</f>
        <v>0</v>
      </c>
      <c r="M80">
        <f t="shared" si="7"/>
        <v>0</v>
      </c>
      <c r="N80">
        <f t="shared" si="7"/>
        <v>0</v>
      </c>
      <c r="O80">
        <f t="shared" si="7"/>
        <v>0</v>
      </c>
      <c r="P80">
        <f t="shared" si="7"/>
        <v>0</v>
      </c>
      <c r="Q80">
        <f t="shared" ref="Q80:Q143" si="11">MODE(L80:P80)</f>
        <v>0</v>
      </c>
    </row>
    <row r="81" spans="1:17" x14ac:dyDescent="0.25">
      <c r="A81" t="s">
        <v>7</v>
      </c>
      <c r="B81">
        <v>1017910</v>
      </c>
      <c r="C81">
        <v>1</v>
      </c>
      <c r="D81" t="str">
        <f t="shared" si="8"/>
        <v>MALE</v>
      </c>
      <c r="E81" t="str">
        <f t="shared" si="9"/>
        <v>Healthy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10"/>
        <v>1</v>
      </c>
      <c r="M81">
        <f t="shared" si="7"/>
        <v>1</v>
      </c>
      <c r="N81">
        <f t="shared" si="7"/>
        <v>1</v>
      </c>
      <c r="O81">
        <f t="shared" si="7"/>
        <v>1</v>
      </c>
      <c r="P81">
        <f t="shared" si="7"/>
        <v>1</v>
      </c>
      <c r="Q81">
        <f t="shared" si="11"/>
        <v>1</v>
      </c>
    </row>
    <row r="82" spans="1:17" x14ac:dyDescent="0.25">
      <c r="A82" t="s">
        <v>8</v>
      </c>
      <c r="B82">
        <v>1017910</v>
      </c>
      <c r="C82">
        <v>1</v>
      </c>
      <c r="D82" t="str">
        <f t="shared" si="8"/>
        <v>MALE</v>
      </c>
      <c r="E82" t="str">
        <f t="shared" si="9"/>
        <v>Healthy</v>
      </c>
      <c r="F82">
        <v>0</v>
      </c>
      <c r="G82">
        <v>0</v>
      </c>
      <c r="H82">
        <v>1</v>
      </c>
      <c r="I82">
        <v>1</v>
      </c>
      <c r="J82">
        <v>1</v>
      </c>
      <c r="K82">
        <v>1</v>
      </c>
      <c r="L82">
        <f t="shared" si="10"/>
        <v>1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11"/>
        <v>0</v>
      </c>
    </row>
    <row r="83" spans="1:17" x14ac:dyDescent="0.25">
      <c r="A83" t="s">
        <v>9</v>
      </c>
      <c r="B83">
        <v>1028062</v>
      </c>
      <c r="C83">
        <v>1</v>
      </c>
      <c r="D83" t="str">
        <f t="shared" si="8"/>
        <v>MALE</v>
      </c>
      <c r="E83" t="str">
        <f t="shared" si="9"/>
        <v>Healthy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10"/>
        <v>1</v>
      </c>
      <c r="M83">
        <f t="shared" si="7"/>
        <v>1</v>
      </c>
      <c r="N83">
        <f t="shared" si="7"/>
        <v>1</v>
      </c>
      <c r="O83">
        <f t="shared" si="7"/>
        <v>1</v>
      </c>
      <c r="P83">
        <f t="shared" si="7"/>
        <v>1</v>
      </c>
      <c r="Q83">
        <f t="shared" si="11"/>
        <v>1</v>
      </c>
    </row>
    <row r="84" spans="1:17" x14ac:dyDescent="0.25">
      <c r="A84" t="s">
        <v>10</v>
      </c>
      <c r="B84">
        <v>1028062</v>
      </c>
      <c r="C84">
        <v>1</v>
      </c>
      <c r="D84" t="str">
        <f t="shared" si="8"/>
        <v>MALE</v>
      </c>
      <c r="E84" t="str">
        <f t="shared" si="9"/>
        <v>Healthy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10"/>
        <v>1</v>
      </c>
      <c r="M84">
        <f t="shared" si="7"/>
        <v>1</v>
      </c>
      <c r="N84">
        <f t="shared" si="7"/>
        <v>1</v>
      </c>
      <c r="O84">
        <f t="shared" si="7"/>
        <v>1</v>
      </c>
      <c r="P84">
        <f t="shared" si="7"/>
        <v>1</v>
      </c>
      <c r="Q84">
        <f t="shared" si="11"/>
        <v>1</v>
      </c>
    </row>
    <row r="85" spans="1:17" x14ac:dyDescent="0.25">
      <c r="A85" t="s">
        <v>11</v>
      </c>
      <c r="B85">
        <v>1049623</v>
      </c>
      <c r="C85">
        <v>0</v>
      </c>
      <c r="D85" t="str">
        <f t="shared" si="8"/>
        <v>FEMALE</v>
      </c>
      <c r="E85" t="str">
        <f t="shared" si="9"/>
        <v>Healthy</v>
      </c>
      <c r="F85">
        <v>0</v>
      </c>
      <c r="G85">
        <v>1</v>
      </c>
      <c r="H85">
        <v>0</v>
      </c>
      <c r="I85">
        <v>0</v>
      </c>
      <c r="J85">
        <v>1</v>
      </c>
      <c r="K85">
        <v>1</v>
      </c>
      <c r="L85">
        <f t="shared" si="10"/>
        <v>0</v>
      </c>
      <c r="M85">
        <f t="shared" si="7"/>
        <v>1</v>
      </c>
      <c r="N85">
        <f t="shared" si="7"/>
        <v>1</v>
      </c>
      <c r="O85">
        <f t="shared" si="7"/>
        <v>0</v>
      </c>
      <c r="P85">
        <f t="shared" si="7"/>
        <v>0</v>
      </c>
      <c r="Q85">
        <f t="shared" si="11"/>
        <v>0</v>
      </c>
    </row>
    <row r="86" spans="1:17" x14ac:dyDescent="0.25">
      <c r="A86" t="s">
        <v>12</v>
      </c>
      <c r="B86">
        <v>1049623</v>
      </c>
      <c r="C86">
        <v>0</v>
      </c>
      <c r="D86" t="str">
        <f t="shared" si="8"/>
        <v>FEMALE</v>
      </c>
      <c r="E86" t="str">
        <f t="shared" si="9"/>
        <v>Healthy</v>
      </c>
      <c r="F86">
        <v>0</v>
      </c>
      <c r="G86">
        <v>1</v>
      </c>
      <c r="H86">
        <v>1</v>
      </c>
      <c r="I86">
        <v>1</v>
      </c>
      <c r="J86">
        <v>1</v>
      </c>
      <c r="K86">
        <v>1</v>
      </c>
      <c r="L86">
        <f t="shared" si="10"/>
        <v>0</v>
      </c>
      <c r="M86">
        <f t="shared" si="7"/>
        <v>0</v>
      </c>
      <c r="N86">
        <f t="shared" si="7"/>
        <v>0</v>
      </c>
      <c r="O86">
        <f t="shared" si="7"/>
        <v>0</v>
      </c>
      <c r="P86">
        <f t="shared" si="7"/>
        <v>0</v>
      </c>
      <c r="Q86">
        <f t="shared" si="11"/>
        <v>0</v>
      </c>
    </row>
    <row r="87" spans="1:17" x14ac:dyDescent="0.25">
      <c r="A87" t="s">
        <v>14</v>
      </c>
      <c r="B87">
        <v>1064453</v>
      </c>
      <c r="C87">
        <v>1</v>
      </c>
      <c r="D87" t="str">
        <f t="shared" si="8"/>
        <v>MALE</v>
      </c>
      <c r="E87" t="str">
        <f t="shared" si="9"/>
        <v>Healthy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10"/>
        <v>1</v>
      </c>
      <c r="M87">
        <f t="shared" si="7"/>
        <v>1</v>
      </c>
      <c r="N87">
        <f t="shared" si="7"/>
        <v>1</v>
      </c>
      <c r="O87">
        <f t="shared" si="7"/>
        <v>1</v>
      </c>
      <c r="P87">
        <f t="shared" si="7"/>
        <v>1</v>
      </c>
      <c r="Q87">
        <f t="shared" si="11"/>
        <v>1</v>
      </c>
    </row>
    <row r="88" spans="1:17" x14ac:dyDescent="0.25">
      <c r="A88" t="s">
        <v>15</v>
      </c>
      <c r="B88">
        <v>1090013</v>
      </c>
      <c r="C88">
        <v>1</v>
      </c>
      <c r="D88" t="str">
        <f t="shared" si="8"/>
        <v>MALE</v>
      </c>
      <c r="E88" t="str">
        <f t="shared" si="9"/>
        <v>Healthy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10"/>
        <v>1</v>
      </c>
      <c r="M88">
        <f t="shared" si="7"/>
        <v>1</v>
      </c>
      <c r="N88">
        <f t="shared" si="7"/>
        <v>1</v>
      </c>
      <c r="O88">
        <f t="shared" si="7"/>
        <v>1</v>
      </c>
      <c r="P88">
        <f t="shared" si="7"/>
        <v>1</v>
      </c>
      <c r="Q88">
        <f t="shared" si="11"/>
        <v>1</v>
      </c>
    </row>
    <row r="89" spans="1:17" x14ac:dyDescent="0.25">
      <c r="A89" t="s">
        <v>16</v>
      </c>
      <c r="B89">
        <v>1091977</v>
      </c>
      <c r="C89">
        <v>1</v>
      </c>
      <c r="D89" t="str">
        <f t="shared" si="8"/>
        <v>MALE</v>
      </c>
      <c r="E89" t="str">
        <f t="shared" si="9"/>
        <v>Healthy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10"/>
        <v>1</v>
      </c>
      <c r="M89">
        <f t="shared" si="7"/>
        <v>1</v>
      </c>
      <c r="N89">
        <f t="shared" si="7"/>
        <v>1</v>
      </c>
      <c r="O89">
        <f t="shared" si="7"/>
        <v>1</v>
      </c>
      <c r="P89">
        <f t="shared" si="7"/>
        <v>1</v>
      </c>
      <c r="Q89">
        <f t="shared" si="11"/>
        <v>1</v>
      </c>
    </row>
    <row r="90" spans="1:17" x14ac:dyDescent="0.25">
      <c r="A90" t="s">
        <v>17</v>
      </c>
      <c r="B90">
        <v>1111927</v>
      </c>
      <c r="C90">
        <v>1</v>
      </c>
      <c r="D90" t="str">
        <f t="shared" si="8"/>
        <v>MALE</v>
      </c>
      <c r="E90" t="str">
        <f t="shared" si="9"/>
        <v>Healthy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f t="shared" si="10"/>
        <v>1</v>
      </c>
      <c r="M90">
        <f t="shared" si="7"/>
        <v>1</v>
      </c>
      <c r="N90">
        <f t="shared" si="7"/>
        <v>0</v>
      </c>
      <c r="O90">
        <f t="shared" si="7"/>
        <v>0</v>
      </c>
      <c r="P90">
        <f t="shared" si="7"/>
        <v>1</v>
      </c>
      <c r="Q90">
        <f t="shared" si="11"/>
        <v>1</v>
      </c>
    </row>
    <row r="91" spans="1:17" x14ac:dyDescent="0.25">
      <c r="A91" t="s">
        <v>18</v>
      </c>
      <c r="B91">
        <v>1113822</v>
      </c>
      <c r="C91">
        <v>0</v>
      </c>
      <c r="D91" t="str">
        <f t="shared" si="8"/>
        <v>FEMALE</v>
      </c>
      <c r="E91" t="str">
        <f t="shared" si="9"/>
        <v>Healthy</v>
      </c>
      <c r="F91">
        <v>0</v>
      </c>
      <c r="G91">
        <v>1</v>
      </c>
      <c r="H91">
        <v>1</v>
      </c>
      <c r="I91">
        <v>1</v>
      </c>
      <c r="J91">
        <v>1</v>
      </c>
      <c r="K91">
        <v>1</v>
      </c>
      <c r="L91">
        <f t="shared" si="10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0</v>
      </c>
      <c r="Q91">
        <f t="shared" si="11"/>
        <v>0</v>
      </c>
    </row>
    <row r="92" spans="1:17" x14ac:dyDescent="0.25">
      <c r="A92" t="s">
        <v>19</v>
      </c>
      <c r="B92">
        <v>1141485</v>
      </c>
      <c r="C92">
        <v>1</v>
      </c>
      <c r="D92" t="str">
        <f t="shared" si="8"/>
        <v>MALE</v>
      </c>
      <c r="E92" t="str">
        <f t="shared" si="9"/>
        <v>Healthy</v>
      </c>
      <c r="F92">
        <v>0</v>
      </c>
      <c r="G92">
        <v>0</v>
      </c>
      <c r="H92">
        <v>1</v>
      </c>
      <c r="I92">
        <v>1</v>
      </c>
      <c r="J92">
        <v>1</v>
      </c>
      <c r="K92">
        <v>1</v>
      </c>
      <c r="L92">
        <f t="shared" si="10"/>
        <v>1</v>
      </c>
      <c r="M92">
        <f t="shared" si="7"/>
        <v>0</v>
      </c>
      <c r="N92">
        <f t="shared" si="7"/>
        <v>0</v>
      </c>
      <c r="O92">
        <f t="shared" si="7"/>
        <v>0</v>
      </c>
      <c r="P92">
        <f t="shared" si="7"/>
        <v>0</v>
      </c>
      <c r="Q92">
        <f t="shared" si="11"/>
        <v>0</v>
      </c>
    </row>
    <row r="93" spans="1:17" x14ac:dyDescent="0.25">
      <c r="A93" t="s">
        <v>22</v>
      </c>
      <c r="B93">
        <v>1187980</v>
      </c>
      <c r="C93">
        <v>0</v>
      </c>
      <c r="D93" t="str">
        <f t="shared" si="8"/>
        <v>FEMALE</v>
      </c>
      <c r="E93" t="str">
        <f t="shared" si="9"/>
        <v>Healthy</v>
      </c>
      <c r="F93">
        <v>0</v>
      </c>
      <c r="G93">
        <v>0</v>
      </c>
      <c r="H93">
        <v>1</v>
      </c>
      <c r="I93">
        <v>1</v>
      </c>
      <c r="J93">
        <v>1</v>
      </c>
      <c r="K93">
        <v>1</v>
      </c>
      <c r="L93">
        <f t="shared" si="10"/>
        <v>1</v>
      </c>
      <c r="M93">
        <f t="shared" si="7"/>
        <v>0</v>
      </c>
      <c r="N93">
        <f t="shared" si="7"/>
        <v>0</v>
      </c>
      <c r="O93">
        <f t="shared" si="7"/>
        <v>0</v>
      </c>
      <c r="P93">
        <f t="shared" si="7"/>
        <v>0</v>
      </c>
      <c r="Q93">
        <f t="shared" si="11"/>
        <v>0</v>
      </c>
    </row>
    <row r="94" spans="1:17" x14ac:dyDescent="0.25">
      <c r="A94" t="s">
        <v>23</v>
      </c>
      <c r="B94">
        <v>1187980</v>
      </c>
      <c r="C94">
        <v>0</v>
      </c>
      <c r="D94" t="str">
        <f t="shared" si="8"/>
        <v>FEMALE</v>
      </c>
      <c r="E94" t="str">
        <f t="shared" si="9"/>
        <v>Healthy</v>
      </c>
      <c r="F94">
        <v>0</v>
      </c>
      <c r="G94">
        <v>1</v>
      </c>
      <c r="H94">
        <v>1</v>
      </c>
      <c r="I94">
        <v>1</v>
      </c>
      <c r="J94">
        <v>1</v>
      </c>
      <c r="K94">
        <v>1</v>
      </c>
      <c r="L94">
        <f t="shared" si="10"/>
        <v>0</v>
      </c>
      <c r="M94">
        <f t="shared" si="7"/>
        <v>0</v>
      </c>
      <c r="N94">
        <f t="shared" si="7"/>
        <v>0</v>
      </c>
      <c r="O94">
        <f t="shared" si="7"/>
        <v>0</v>
      </c>
      <c r="P94">
        <f t="shared" si="7"/>
        <v>0</v>
      </c>
      <c r="Q94">
        <f t="shared" si="11"/>
        <v>0</v>
      </c>
    </row>
    <row r="95" spans="1:17" x14ac:dyDescent="0.25">
      <c r="A95" t="s">
        <v>25</v>
      </c>
      <c r="B95">
        <v>1195210</v>
      </c>
      <c r="C95">
        <v>1</v>
      </c>
      <c r="D95" t="str">
        <f t="shared" si="8"/>
        <v>MALE</v>
      </c>
      <c r="E95" t="str">
        <f t="shared" si="9"/>
        <v>Healthy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f t="shared" si="10"/>
        <v>1</v>
      </c>
      <c r="M95">
        <f t="shared" si="10"/>
        <v>1</v>
      </c>
      <c r="N95">
        <f t="shared" si="10"/>
        <v>1</v>
      </c>
      <c r="O95">
        <f t="shared" si="10"/>
        <v>0</v>
      </c>
      <c r="P95">
        <f t="shared" si="10"/>
        <v>0</v>
      </c>
      <c r="Q95">
        <f t="shared" si="11"/>
        <v>1</v>
      </c>
    </row>
    <row r="96" spans="1:17" x14ac:dyDescent="0.25">
      <c r="A96" t="s">
        <v>26</v>
      </c>
      <c r="B96">
        <v>1204898</v>
      </c>
      <c r="C96">
        <v>0</v>
      </c>
      <c r="D96" t="str">
        <f t="shared" si="8"/>
        <v>FEMALE</v>
      </c>
      <c r="E96" t="str">
        <f t="shared" si="9"/>
        <v>Healthy</v>
      </c>
      <c r="F96">
        <v>0</v>
      </c>
      <c r="G96">
        <v>0</v>
      </c>
      <c r="H96">
        <v>1</v>
      </c>
      <c r="I96">
        <v>1</v>
      </c>
      <c r="J96">
        <v>0</v>
      </c>
      <c r="K96">
        <v>1</v>
      </c>
      <c r="L96">
        <f t="shared" si="10"/>
        <v>1</v>
      </c>
      <c r="M96">
        <f t="shared" si="10"/>
        <v>0</v>
      </c>
      <c r="N96">
        <f t="shared" si="10"/>
        <v>0</v>
      </c>
      <c r="O96">
        <f t="shared" si="10"/>
        <v>1</v>
      </c>
      <c r="P96">
        <f t="shared" si="10"/>
        <v>0</v>
      </c>
      <c r="Q96">
        <f t="shared" si="11"/>
        <v>0</v>
      </c>
    </row>
    <row r="97" spans="1:17" x14ac:dyDescent="0.25">
      <c r="A97" t="s">
        <v>27</v>
      </c>
      <c r="B97">
        <v>1204898</v>
      </c>
      <c r="C97">
        <v>0</v>
      </c>
      <c r="D97" t="str">
        <f t="shared" si="8"/>
        <v>FEMALE</v>
      </c>
      <c r="E97" t="str">
        <f t="shared" si="9"/>
        <v>Healthy</v>
      </c>
      <c r="F97">
        <v>0</v>
      </c>
      <c r="G97">
        <v>1</v>
      </c>
      <c r="H97">
        <v>1</v>
      </c>
      <c r="I97">
        <v>1</v>
      </c>
      <c r="J97">
        <v>1</v>
      </c>
      <c r="K97">
        <v>1</v>
      </c>
      <c r="L97">
        <f t="shared" si="10"/>
        <v>0</v>
      </c>
      <c r="M97">
        <f t="shared" si="10"/>
        <v>0</v>
      </c>
      <c r="N97">
        <f t="shared" si="10"/>
        <v>0</v>
      </c>
      <c r="O97">
        <f t="shared" si="10"/>
        <v>0</v>
      </c>
      <c r="P97">
        <f t="shared" si="10"/>
        <v>0</v>
      </c>
      <c r="Q97">
        <f t="shared" si="11"/>
        <v>0</v>
      </c>
    </row>
    <row r="98" spans="1:17" x14ac:dyDescent="0.25">
      <c r="A98" t="s">
        <v>28</v>
      </c>
      <c r="B98">
        <v>1210617</v>
      </c>
      <c r="C98">
        <v>1</v>
      </c>
      <c r="D98" t="str">
        <f t="shared" si="8"/>
        <v>MALE</v>
      </c>
      <c r="E98" t="str">
        <f t="shared" si="9"/>
        <v>Healthy</v>
      </c>
      <c r="F98">
        <v>0</v>
      </c>
      <c r="G98">
        <v>1</v>
      </c>
      <c r="H98">
        <v>1</v>
      </c>
      <c r="I98">
        <v>1</v>
      </c>
      <c r="J98">
        <v>1</v>
      </c>
      <c r="K98">
        <v>1</v>
      </c>
      <c r="L98">
        <f t="shared" si="10"/>
        <v>0</v>
      </c>
      <c r="M98">
        <f t="shared" si="10"/>
        <v>0</v>
      </c>
      <c r="N98">
        <f t="shared" si="10"/>
        <v>0</v>
      </c>
      <c r="O98">
        <f t="shared" si="10"/>
        <v>0</v>
      </c>
      <c r="P98">
        <f t="shared" si="10"/>
        <v>0</v>
      </c>
      <c r="Q98">
        <f t="shared" si="11"/>
        <v>0</v>
      </c>
    </row>
    <row r="99" spans="1:17" x14ac:dyDescent="0.25">
      <c r="A99" t="s">
        <v>29</v>
      </c>
      <c r="B99">
        <v>1227401</v>
      </c>
      <c r="C99">
        <v>1</v>
      </c>
      <c r="D99" t="str">
        <f t="shared" si="8"/>
        <v>MALE</v>
      </c>
      <c r="E99" t="str">
        <f t="shared" si="9"/>
        <v>Healthy</v>
      </c>
      <c r="F99">
        <v>0</v>
      </c>
      <c r="G99">
        <v>0</v>
      </c>
      <c r="H99">
        <v>0</v>
      </c>
      <c r="I99">
        <v>1</v>
      </c>
      <c r="J99">
        <v>1</v>
      </c>
      <c r="K99">
        <v>0</v>
      </c>
      <c r="L99">
        <f t="shared" si="10"/>
        <v>1</v>
      </c>
      <c r="M99">
        <f t="shared" si="10"/>
        <v>1</v>
      </c>
      <c r="N99">
        <f t="shared" si="10"/>
        <v>0</v>
      </c>
      <c r="O99">
        <f t="shared" si="10"/>
        <v>0</v>
      </c>
      <c r="P99">
        <f t="shared" si="10"/>
        <v>1</v>
      </c>
      <c r="Q99">
        <f t="shared" si="11"/>
        <v>1</v>
      </c>
    </row>
    <row r="100" spans="1:17" x14ac:dyDescent="0.25">
      <c r="A100" t="s">
        <v>30</v>
      </c>
      <c r="B100">
        <v>1227401</v>
      </c>
      <c r="C100">
        <v>1</v>
      </c>
      <c r="D100" t="str">
        <f t="shared" si="8"/>
        <v>MALE</v>
      </c>
      <c r="E100" t="str">
        <f t="shared" si="9"/>
        <v>Healthy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f t="shared" si="10"/>
        <v>1</v>
      </c>
      <c r="M100">
        <f t="shared" si="10"/>
        <v>1</v>
      </c>
      <c r="N100">
        <f t="shared" si="10"/>
        <v>1</v>
      </c>
      <c r="O100">
        <f t="shared" si="10"/>
        <v>0</v>
      </c>
      <c r="P100">
        <f t="shared" si="10"/>
        <v>1</v>
      </c>
      <c r="Q100">
        <f t="shared" si="11"/>
        <v>1</v>
      </c>
    </row>
    <row r="101" spans="1:17" x14ac:dyDescent="0.25">
      <c r="A101" t="s">
        <v>31</v>
      </c>
      <c r="B101">
        <v>1227401</v>
      </c>
      <c r="C101">
        <v>1</v>
      </c>
      <c r="D101" t="str">
        <f t="shared" si="8"/>
        <v>MALE</v>
      </c>
      <c r="E101" t="str">
        <f t="shared" si="9"/>
        <v>Healthy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f t="shared" si="10"/>
        <v>1</v>
      </c>
      <c r="M101">
        <f t="shared" si="10"/>
        <v>1</v>
      </c>
      <c r="N101">
        <f t="shared" si="10"/>
        <v>1</v>
      </c>
      <c r="O101">
        <f t="shared" si="10"/>
        <v>0</v>
      </c>
      <c r="P101">
        <f t="shared" si="10"/>
        <v>1</v>
      </c>
      <c r="Q101">
        <f t="shared" si="11"/>
        <v>1</v>
      </c>
    </row>
    <row r="102" spans="1:17" x14ac:dyDescent="0.25">
      <c r="A102" t="s">
        <v>36</v>
      </c>
      <c r="B102">
        <v>1250787</v>
      </c>
      <c r="C102">
        <v>1</v>
      </c>
      <c r="D102" t="str">
        <f t="shared" si="8"/>
        <v>MALE</v>
      </c>
      <c r="E102" t="str">
        <f t="shared" si="9"/>
        <v>Healthy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 t="shared" si="10"/>
        <v>1</v>
      </c>
      <c r="M102">
        <f t="shared" si="10"/>
        <v>1</v>
      </c>
      <c r="N102">
        <f t="shared" si="10"/>
        <v>1</v>
      </c>
      <c r="O102">
        <f t="shared" si="10"/>
        <v>1</v>
      </c>
      <c r="P102">
        <f t="shared" si="10"/>
        <v>1</v>
      </c>
      <c r="Q102">
        <f t="shared" si="11"/>
        <v>1</v>
      </c>
    </row>
    <row r="103" spans="1:17" x14ac:dyDescent="0.25">
      <c r="A103" t="s">
        <v>37</v>
      </c>
      <c r="B103">
        <v>1264873</v>
      </c>
      <c r="C103">
        <v>1</v>
      </c>
      <c r="D103" t="str">
        <f t="shared" si="8"/>
        <v>MALE</v>
      </c>
      <c r="E103" t="str">
        <f t="shared" si="9"/>
        <v>Healthy</v>
      </c>
      <c r="F103">
        <v>0</v>
      </c>
      <c r="G103">
        <v>1</v>
      </c>
      <c r="H103">
        <v>1</v>
      </c>
      <c r="I103">
        <v>1</v>
      </c>
      <c r="J103">
        <v>1</v>
      </c>
      <c r="K103">
        <v>1</v>
      </c>
      <c r="L103">
        <f t="shared" si="10"/>
        <v>0</v>
      </c>
      <c r="M103">
        <f t="shared" si="10"/>
        <v>0</v>
      </c>
      <c r="N103">
        <f t="shared" si="10"/>
        <v>0</v>
      </c>
      <c r="O103">
        <f t="shared" si="10"/>
        <v>0</v>
      </c>
      <c r="P103">
        <f t="shared" si="10"/>
        <v>0</v>
      </c>
      <c r="Q103">
        <f t="shared" si="11"/>
        <v>0</v>
      </c>
    </row>
    <row r="104" spans="1:17" x14ac:dyDescent="0.25">
      <c r="A104" t="s">
        <v>39</v>
      </c>
      <c r="B104">
        <v>1316831</v>
      </c>
      <c r="C104">
        <v>0</v>
      </c>
      <c r="D104" t="str">
        <f t="shared" si="8"/>
        <v>FEMALE</v>
      </c>
      <c r="E104" t="str">
        <f t="shared" si="9"/>
        <v>Healthy</v>
      </c>
      <c r="F104">
        <v>0</v>
      </c>
      <c r="G104">
        <v>1</v>
      </c>
      <c r="H104">
        <v>0</v>
      </c>
      <c r="I104">
        <v>1</v>
      </c>
      <c r="J104">
        <v>0</v>
      </c>
      <c r="K104">
        <v>1</v>
      </c>
      <c r="L104">
        <f t="shared" si="10"/>
        <v>0</v>
      </c>
      <c r="M104">
        <f t="shared" si="10"/>
        <v>1</v>
      </c>
      <c r="N104">
        <f t="shared" si="10"/>
        <v>0</v>
      </c>
      <c r="O104">
        <f t="shared" si="10"/>
        <v>1</v>
      </c>
      <c r="P104">
        <f t="shared" si="10"/>
        <v>0</v>
      </c>
      <c r="Q104">
        <f t="shared" si="11"/>
        <v>0</v>
      </c>
    </row>
    <row r="105" spans="1:17" x14ac:dyDescent="0.25">
      <c r="A105" t="s">
        <v>40</v>
      </c>
      <c r="B105">
        <v>1341179</v>
      </c>
      <c r="C105">
        <v>1</v>
      </c>
      <c r="D105" t="str">
        <f t="shared" si="8"/>
        <v>MALE</v>
      </c>
      <c r="E105" t="str">
        <f t="shared" si="9"/>
        <v>Healthy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 t="shared" si="10"/>
        <v>1</v>
      </c>
      <c r="M105">
        <f t="shared" si="10"/>
        <v>1</v>
      </c>
      <c r="N105">
        <f t="shared" si="10"/>
        <v>1</v>
      </c>
      <c r="O105">
        <f t="shared" si="10"/>
        <v>1</v>
      </c>
      <c r="P105">
        <f t="shared" si="10"/>
        <v>1</v>
      </c>
      <c r="Q105">
        <f t="shared" si="11"/>
        <v>1</v>
      </c>
    </row>
    <row r="106" spans="1:17" x14ac:dyDescent="0.25">
      <c r="A106" t="s">
        <v>41</v>
      </c>
      <c r="B106">
        <v>1348342</v>
      </c>
      <c r="C106">
        <v>0</v>
      </c>
      <c r="D106" t="str">
        <f t="shared" si="8"/>
        <v>FEMALE</v>
      </c>
      <c r="E106" t="str">
        <f t="shared" si="9"/>
        <v>Healthy</v>
      </c>
      <c r="F106">
        <v>0</v>
      </c>
      <c r="G106">
        <v>0</v>
      </c>
      <c r="H106">
        <v>1</v>
      </c>
      <c r="I106">
        <v>1</v>
      </c>
      <c r="J106">
        <v>0</v>
      </c>
      <c r="K106">
        <v>1</v>
      </c>
      <c r="L106">
        <f t="shared" si="10"/>
        <v>1</v>
      </c>
      <c r="M106">
        <f t="shared" si="10"/>
        <v>0</v>
      </c>
      <c r="N106">
        <f t="shared" si="10"/>
        <v>0</v>
      </c>
      <c r="O106">
        <f t="shared" si="10"/>
        <v>1</v>
      </c>
      <c r="P106">
        <f t="shared" si="10"/>
        <v>0</v>
      </c>
      <c r="Q106">
        <f t="shared" si="11"/>
        <v>0</v>
      </c>
    </row>
    <row r="107" spans="1:17" x14ac:dyDescent="0.25">
      <c r="A107" t="s">
        <v>42</v>
      </c>
      <c r="B107">
        <v>1348342</v>
      </c>
      <c r="C107">
        <v>0</v>
      </c>
      <c r="D107" t="str">
        <f t="shared" si="8"/>
        <v>FEMALE</v>
      </c>
      <c r="E107" t="str">
        <f t="shared" si="9"/>
        <v>Healthy</v>
      </c>
      <c r="F107">
        <v>0</v>
      </c>
      <c r="G107">
        <v>1</v>
      </c>
      <c r="H107">
        <v>1</v>
      </c>
      <c r="I107">
        <v>0</v>
      </c>
      <c r="J107">
        <v>0</v>
      </c>
      <c r="K107">
        <v>0</v>
      </c>
      <c r="L107">
        <f t="shared" si="10"/>
        <v>0</v>
      </c>
      <c r="M107">
        <f t="shared" si="10"/>
        <v>0</v>
      </c>
      <c r="N107">
        <f t="shared" si="10"/>
        <v>1</v>
      </c>
      <c r="O107">
        <f t="shared" si="10"/>
        <v>1</v>
      </c>
      <c r="P107">
        <f t="shared" si="10"/>
        <v>1</v>
      </c>
      <c r="Q107">
        <f t="shared" si="11"/>
        <v>1</v>
      </c>
    </row>
    <row r="108" spans="1:17" x14ac:dyDescent="0.25">
      <c r="A108" t="s">
        <v>43</v>
      </c>
      <c r="B108">
        <v>1361105</v>
      </c>
      <c r="C108">
        <v>0</v>
      </c>
      <c r="D108" t="str">
        <f t="shared" si="8"/>
        <v>FEMALE</v>
      </c>
      <c r="E108" t="str">
        <f t="shared" si="9"/>
        <v>Healthy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10"/>
        <v>1</v>
      </c>
      <c r="M108">
        <f t="shared" si="10"/>
        <v>1</v>
      </c>
      <c r="N108">
        <f t="shared" si="10"/>
        <v>1</v>
      </c>
      <c r="O108">
        <f t="shared" si="10"/>
        <v>1</v>
      </c>
      <c r="P108">
        <f t="shared" si="10"/>
        <v>1</v>
      </c>
      <c r="Q108">
        <f t="shared" si="11"/>
        <v>1</v>
      </c>
    </row>
    <row r="109" spans="1:17" x14ac:dyDescent="0.25">
      <c r="A109" t="s">
        <v>47</v>
      </c>
      <c r="B109">
        <v>1382644</v>
      </c>
      <c r="C109">
        <v>0</v>
      </c>
      <c r="D109" t="str">
        <f t="shared" si="8"/>
        <v>FEMALE</v>
      </c>
      <c r="E109" t="str">
        <f t="shared" si="9"/>
        <v>Healthy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f t="shared" si="10"/>
        <v>0</v>
      </c>
      <c r="M109">
        <f t="shared" si="10"/>
        <v>1</v>
      </c>
      <c r="N109">
        <f t="shared" si="10"/>
        <v>1</v>
      </c>
      <c r="O109">
        <f t="shared" si="10"/>
        <v>1</v>
      </c>
      <c r="P109">
        <f t="shared" si="10"/>
        <v>1</v>
      </c>
      <c r="Q109">
        <f t="shared" si="11"/>
        <v>1</v>
      </c>
    </row>
    <row r="110" spans="1:17" x14ac:dyDescent="0.25">
      <c r="A110" t="s">
        <v>48</v>
      </c>
      <c r="B110">
        <v>1382644</v>
      </c>
      <c r="C110">
        <v>0</v>
      </c>
      <c r="D110" t="str">
        <f t="shared" si="8"/>
        <v>FEMALE</v>
      </c>
      <c r="E110" t="str">
        <f t="shared" si="9"/>
        <v>Healthy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>
        <f t="shared" si="10"/>
        <v>0</v>
      </c>
      <c r="M110">
        <f t="shared" si="10"/>
        <v>0</v>
      </c>
      <c r="N110">
        <f t="shared" si="10"/>
        <v>1</v>
      </c>
      <c r="O110">
        <f t="shared" si="10"/>
        <v>1</v>
      </c>
      <c r="P110">
        <f t="shared" si="10"/>
        <v>1</v>
      </c>
      <c r="Q110">
        <f t="shared" si="11"/>
        <v>1</v>
      </c>
    </row>
    <row r="111" spans="1:17" x14ac:dyDescent="0.25">
      <c r="A111" t="s">
        <v>50</v>
      </c>
      <c r="B111">
        <v>1407647</v>
      </c>
      <c r="C111">
        <v>1</v>
      </c>
      <c r="D111" t="str">
        <f t="shared" si="8"/>
        <v>MALE</v>
      </c>
      <c r="E111" t="str">
        <f t="shared" si="9"/>
        <v>Healthy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f t="shared" si="10"/>
        <v>0</v>
      </c>
      <c r="M111">
        <f t="shared" si="10"/>
        <v>1</v>
      </c>
      <c r="N111">
        <f t="shared" si="10"/>
        <v>1</v>
      </c>
      <c r="O111">
        <f t="shared" si="10"/>
        <v>1</v>
      </c>
      <c r="P111">
        <f t="shared" si="10"/>
        <v>1</v>
      </c>
      <c r="Q111">
        <f t="shared" si="11"/>
        <v>1</v>
      </c>
    </row>
    <row r="112" spans="1:17" x14ac:dyDescent="0.25">
      <c r="A112" t="s">
        <v>51</v>
      </c>
      <c r="B112">
        <v>1420769</v>
      </c>
      <c r="C112">
        <v>1</v>
      </c>
      <c r="D112" t="str">
        <f t="shared" si="8"/>
        <v>MALE</v>
      </c>
      <c r="E112" t="str">
        <f t="shared" si="9"/>
        <v>Healthy</v>
      </c>
      <c r="F112">
        <v>0</v>
      </c>
      <c r="G112">
        <v>1</v>
      </c>
      <c r="H112">
        <v>0</v>
      </c>
      <c r="I112">
        <v>0</v>
      </c>
      <c r="J112">
        <v>1</v>
      </c>
      <c r="K112">
        <v>0</v>
      </c>
      <c r="L112">
        <f t="shared" si="10"/>
        <v>0</v>
      </c>
      <c r="M112">
        <f t="shared" si="10"/>
        <v>1</v>
      </c>
      <c r="N112">
        <f t="shared" si="10"/>
        <v>1</v>
      </c>
      <c r="O112">
        <f t="shared" si="10"/>
        <v>0</v>
      </c>
      <c r="P112">
        <f t="shared" si="10"/>
        <v>1</v>
      </c>
      <c r="Q112">
        <f t="shared" si="11"/>
        <v>1</v>
      </c>
    </row>
    <row r="113" spans="1:17" x14ac:dyDescent="0.25">
      <c r="A113" t="s">
        <v>52</v>
      </c>
      <c r="B113">
        <v>1429312</v>
      </c>
      <c r="C113">
        <v>1</v>
      </c>
      <c r="D113" t="str">
        <f t="shared" si="8"/>
        <v>MALE</v>
      </c>
      <c r="E113" t="str">
        <f t="shared" si="9"/>
        <v>Healthy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f t="shared" si="10"/>
        <v>1</v>
      </c>
      <c r="M113">
        <f t="shared" si="10"/>
        <v>1</v>
      </c>
      <c r="N113">
        <f t="shared" si="10"/>
        <v>1</v>
      </c>
      <c r="O113">
        <f t="shared" si="10"/>
        <v>1</v>
      </c>
      <c r="P113">
        <f t="shared" si="10"/>
        <v>1</v>
      </c>
      <c r="Q113">
        <f t="shared" si="11"/>
        <v>1</v>
      </c>
    </row>
    <row r="114" spans="1:17" x14ac:dyDescent="0.25">
      <c r="A114" t="s">
        <v>53</v>
      </c>
      <c r="B114">
        <v>1429312</v>
      </c>
      <c r="C114">
        <v>1</v>
      </c>
      <c r="D114" t="str">
        <f t="shared" si="8"/>
        <v>MALE</v>
      </c>
      <c r="E114" t="str">
        <f t="shared" si="9"/>
        <v>Healthy</v>
      </c>
      <c r="F114">
        <v>0</v>
      </c>
      <c r="G114">
        <v>1</v>
      </c>
      <c r="H114">
        <v>1</v>
      </c>
      <c r="I114">
        <v>1</v>
      </c>
      <c r="J114">
        <v>0</v>
      </c>
      <c r="K114">
        <v>1</v>
      </c>
      <c r="L114">
        <f t="shared" si="10"/>
        <v>0</v>
      </c>
      <c r="M114">
        <f t="shared" si="10"/>
        <v>0</v>
      </c>
      <c r="N114">
        <f t="shared" si="10"/>
        <v>0</v>
      </c>
      <c r="O114">
        <f t="shared" si="10"/>
        <v>1</v>
      </c>
      <c r="P114">
        <f t="shared" si="10"/>
        <v>0</v>
      </c>
      <c r="Q114">
        <f t="shared" si="11"/>
        <v>0</v>
      </c>
    </row>
    <row r="115" spans="1:17" x14ac:dyDescent="0.25">
      <c r="A115" t="s">
        <v>54</v>
      </c>
      <c r="B115">
        <v>1434569</v>
      </c>
      <c r="C115">
        <v>1</v>
      </c>
      <c r="D115" t="str">
        <f t="shared" si="8"/>
        <v>MALE</v>
      </c>
      <c r="E115" t="str">
        <f t="shared" si="9"/>
        <v>Healthy</v>
      </c>
      <c r="F115">
        <v>0</v>
      </c>
      <c r="G115">
        <v>0</v>
      </c>
      <c r="H115">
        <v>1</v>
      </c>
      <c r="I115">
        <v>0</v>
      </c>
      <c r="J115">
        <v>1</v>
      </c>
      <c r="K115">
        <v>1</v>
      </c>
      <c r="L115">
        <f t="shared" si="10"/>
        <v>1</v>
      </c>
      <c r="M115">
        <f t="shared" si="10"/>
        <v>0</v>
      </c>
      <c r="N115">
        <f t="shared" si="10"/>
        <v>1</v>
      </c>
      <c r="O115">
        <f t="shared" si="10"/>
        <v>0</v>
      </c>
      <c r="P115">
        <f t="shared" si="10"/>
        <v>0</v>
      </c>
      <c r="Q115">
        <f t="shared" si="11"/>
        <v>0</v>
      </c>
    </row>
    <row r="116" spans="1:17" x14ac:dyDescent="0.25">
      <c r="A116" t="s">
        <v>55</v>
      </c>
      <c r="B116">
        <v>1442880</v>
      </c>
      <c r="C116">
        <v>0</v>
      </c>
      <c r="D116" t="str">
        <f t="shared" si="8"/>
        <v>FEMALE</v>
      </c>
      <c r="E116" t="str">
        <f t="shared" si="9"/>
        <v>Healthy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f t="shared" si="10"/>
        <v>1</v>
      </c>
      <c r="M116">
        <f t="shared" si="10"/>
        <v>1</v>
      </c>
      <c r="N116">
        <f t="shared" si="10"/>
        <v>1</v>
      </c>
      <c r="O116">
        <f t="shared" si="10"/>
        <v>1</v>
      </c>
      <c r="P116">
        <f t="shared" si="10"/>
        <v>0</v>
      </c>
      <c r="Q116">
        <f t="shared" si="11"/>
        <v>1</v>
      </c>
    </row>
    <row r="117" spans="1:17" x14ac:dyDescent="0.25">
      <c r="A117" t="s">
        <v>56</v>
      </c>
      <c r="B117">
        <v>1442880</v>
      </c>
      <c r="C117">
        <v>0</v>
      </c>
      <c r="D117" t="str">
        <f t="shared" si="8"/>
        <v>FEMALE</v>
      </c>
      <c r="E117" t="str">
        <f t="shared" si="9"/>
        <v>Healthy</v>
      </c>
      <c r="F117">
        <v>0</v>
      </c>
      <c r="G117">
        <v>0</v>
      </c>
      <c r="H117">
        <v>1</v>
      </c>
      <c r="I117">
        <v>1</v>
      </c>
      <c r="J117">
        <v>1</v>
      </c>
      <c r="K117">
        <v>1</v>
      </c>
      <c r="L117">
        <f t="shared" si="10"/>
        <v>1</v>
      </c>
      <c r="M117">
        <f t="shared" si="10"/>
        <v>0</v>
      </c>
      <c r="N117">
        <f t="shared" si="10"/>
        <v>0</v>
      </c>
      <c r="O117">
        <f t="shared" si="10"/>
        <v>0</v>
      </c>
      <c r="P117">
        <f t="shared" si="10"/>
        <v>0</v>
      </c>
      <c r="Q117">
        <f t="shared" si="11"/>
        <v>0</v>
      </c>
    </row>
    <row r="118" spans="1:17" x14ac:dyDescent="0.25">
      <c r="A118" t="s">
        <v>57</v>
      </c>
      <c r="B118">
        <v>1468855</v>
      </c>
      <c r="C118">
        <v>1</v>
      </c>
      <c r="D118" t="str">
        <f t="shared" si="8"/>
        <v>MALE</v>
      </c>
      <c r="E118" t="str">
        <f t="shared" si="9"/>
        <v>Healthy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f t="shared" si="10"/>
        <v>1</v>
      </c>
      <c r="M118">
        <f t="shared" si="10"/>
        <v>1</v>
      </c>
      <c r="N118">
        <f t="shared" si="10"/>
        <v>1</v>
      </c>
      <c r="O118">
        <f t="shared" si="10"/>
        <v>1</v>
      </c>
      <c r="P118">
        <f t="shared" si="10"/>
        <v>1</v>
      </c>
      <c r="Q118">
        <f t="shared" si="11"/>
        <v>1</v>
      </c>
    </row>
    <row r="119" spans="1:17" x14ac:dyDescent="0.25">
      <c r="A119" t="s">
        <v>58</v>
      </c>
      <c r="B119">
        <v>1471872</v>
      </c>
      <c r="C119">
        <v>1</v>
      </c>
      <c r="D119" t="str">
        <f t="shared" si="8"/>
        <v>MALE</v>
      </c>
      <c r="E119" t="str">
        <f t="shared" si="9"/>
        <v>Healthy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1</v>
      </c>
      <c r="L119">
        <f t="shared" si="10"/>
        <v>0</v>
      </c>
      <c r="M119">
        <f t="shared" si="10"/>
        <v>0</v>
      </c>
      <c r="N119">
        <f t="shared" si="10"/>
        <v>0</v>
      </c>
      <c r="O119">
        <f t="shared" si="10"/>
        <v>0</v>
      </c>
      <c r="P119">
        <f t="shared" si="10"/>
        <v>0</v>
      </c>
      <c r="Q119">
        <f t="shared" si="11"/>
        <v>0</v>
      </c>
    </row>
    <row r="120" spans="1:17" x14ac:dyDescent="0.25">
      <c r="A120" t="s">
        <v>59</v>
      </c>
      <c r="B120">
        <v>1471872</v>
      </c>
      <c r="C120">
        <v>1</v>
      </c>
      <c r="D120" t="str">
        <f t="shared" si="8"/>
        <v>MALE</v>
      </c>
      <c r="E120" t="str">
        <f t="shared" si="9"/>
        <v>Healthy</v>
      </c>
      <c r="F120">
        <v>0</v>
      </c>
      <c r="G120">
        <v>0</v>
      </c>
      <c r="H120">
        <v>1</v>
      </c>
      <c r="I120">
        <v>1</v>
      </c>
      <c r="J120">
        <v>1</v>
      </c>
      <c r="K120">
        <v>0</v>
      </c>
      <c r="L120">
        <f t="shared" si="10"/>
        <v>1</v>
      </c>
      <c r="M120">
        <f t="shared" si="10"/>
        <v>0</v>
      </c>
      <c r="N120">
        <f t="shared" si="10"/>
        <v>0</v>
      </c>
      <c r="O120">
        <f t="shared" si="10"/>
        <v>0</v>
      </c>
      <c r="P120">
        <f t="shared" si="10"/>
        <v>1</v>
      </c>
      <c r="Q120">
        <f t="shared" si="11"/>
        <v>0</v>
      </c>
    </row>
    <row r="121" spans="1:17" x14ac:dyDescent="0.25">
      <c r="A121" t="s">
        <v>62</v>
      </c>
      <c r="B121">
        <v>1478301</v>
      </c>
      <c r="C121">
        <v>1</v>
      </c>
      <c r="D121" t="str">
        <f t="shared" si="8"/>
        <v>MALE</v>
      </c>
      <c r="E121" t="str">
        <f t="shared" si="9"/>
        <v>Healthy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f t="shared" si="10"/>
        <v>1</v>
      </c>
      <c r="M121">
        <f t="shared" si="10"/>
        <v>1</v>
      </c>
      <c r="N121">
        <f t="shared" si="10"/>
        <v>1</v>
      </c>
      <c r="O121">
        <f t="shared" si="10"/>
        <v>1</v>
      </c>
      <c r="P121">
        <f t="shared" si="10"/>
        <v>1</v>
      </c>
      <c r="Q121">
        <f t="shared" si="11"/>
        <v>1</v>
      </c>
    </row>
    <row r="122" spans="1:17" x14ac:dyDescent="0.25">
      <c r="A122" t="s">
        <v>63</v>
      </c>
      <c r="B122">
        <v>1478301</v>
      </c>
      <c r="C122">
        <v>1</v>
      </c>
      <c r="D122" t="str">
        <f t="shared" si="8"/>
        <v>MALE</v>
      </c>
      <c r="E122" t="str">
        <f t="shared" si="9"/>
        <v>Healthy</v>
      </c>
      <c r="F122">
        <v>0</v>
      </c>
      <c r="G122">
        <v>1</v>
      </c>
      <c r="H122">
        <v>0</v>
      </c>
      <c r="I122">
        <v>0</v>
      </c>
      <c r="J122">
        <v>1</v>
      </c>
      <c r="K122">
        <v>1</v>
      </c>
      <c r="L122">
        <f t="shared" si="10"/>
        <v>0</v>
      </c>
      <c r="M122">
        <f t="shared" si="10"/>
        <v>1</v>
      </c>
      <c r="N122">
        <f t="shared" si="10"/>
        <v>1</v>
      </c>
      <c r="O122">
        <f t="shared" si="10"/>
        <v>0</v>
      </c>
      <c r="P122">
        <f t="shared" si="10"/>
        <v>0</v>
      </c>
      <c r="Q122">
        <f t="shared" si="11"/>
        <v>0</v>
      </c>
    </row>
    <row r="123" spans="1:17" x14ac:dyDescent="0.25">
      <c r="A123" t="s">
        <v>64</v>
      </c>
      <c r="B123">
        <v>1481529</v>
      </c>
      <c r="C123">
        <v>1</v>
      </c>
      <c r="D123" t="str">
        <f t="shared" si="8"/>
        <v>MALE</v>
      </c>
      <c r="E123" t="str">
        <f t="shared" si="9"/>
        <v>Healthy</v>
      </c>
      <c r="F123">
        <v>0</v>
      </c>
      <c r="G123">
        <v>0</v>
      </c>
      <c r="H123">
        <v>1</v>
      </c>
      <c r="I123">
        <v>1</v>
      </c>
      <c r="J123">
        <v>1</v>
      </c>
      <c r="K123">
        <v>1</v>
      </c>
      <c r="L123">
        <f t="shared" si="10"/>
        <v>1</v>
      </c>
      <c r="M123">
        <f t="shared" si="10"/>
        <v>0</v>
      </c>
      <c r="N123">
        <f t="shared" si="10"/>
        <v>0</v>
      </c>
      <c r="O123">
        <f t="shared" si="10"/>
        <v>0</v>
      </c>
      <c r="P123">
        <f t="shared" si="10"/>
        <v>0</v>
      </c>
      <c r="Q123">
        <f t="shared" si="11"/>
        <v>0</v>
      </c>
    </row>
    <row r="124" spans="1:17" x14ac:dyDescent="0.25">
      <c r="A124" t="s">
        <v>65</v>
      </c>
      <c r="B124">
        <v>1481564</v>
      </c>
      <c r="C124">
        <v>1</v>
      </c>
      <c r="D124" t="str">
        <f t="shared" si="8"/>
        <v>MALE</v>
      </c>
      <c r="E124" t="str">
        <f t="shared" si="9"/>
        <v>Healthy</v>
      </c>
      <c r="F124">
        <v>0</v>
      </c>
      <c r="G124">
        <v>0</v>
      </c>
      <c r="H124">
        <v>1</v>
      </c>
      <c r="I124">
        <v>0</v>
      </c>
      <c r="J124">
        <v>1</v>
      </c>
      <c r="K124">
        <v>0</v>
      </c>
      <c r="L124">
        <f t="shared" si="10"/>
        <v>1</v>
      </c>
      <c r="M124">
        <f t="shared" si="10"/>
        <v>0</v>
      </c>
      <c r="N124">
        <f t="shared" si="10"/>
        <v>1</v>
      </c>
      <c r="O124">
        <f t="shared" si="10"/>
        <v>0</v>
      </c>
      <c r="P124">
        <f t="shared" si="10"/>
        <v>1</v>
      </c>
      <c r="Q124">
        <f t="shared" si="11"/>
        <v>1</v>
      </c>
    </row>
    <row r="125" spans="1:17" x14ac:dyDescent="0.25">
      <c r="A125" t="s">
        <v>66</v>
      </c>
      <c r="B125">
        <v>1481564</v>
      </c>
      <c r="C125">
        <v>1</v>
      </c>
      <c r="D125" t="str">
        <f t="shared" si="8"/>
        <v>MALE</v>
      </c>
      <c r="E125" t="str">
        <f t="shared" si="9"/>
        <v>Healthy</v>
      </c>
      <c r="F125">
        <v>0</v>
      </c>
      <c r="G125">
        <v>0</v>
      </c>
      <c r="H125">
        <v>1</v>
      </c>
      <c r="I125">
        <v>0</v>
      </c>
      <c r="J125">
        <v>1</v>
      </c>
      <c r="K125">
        <v>1</v>
      </c>
      <c r="L125">
        <f t="shared" si="10"/>
        <v>1</v>
      </c>
      <c r="M125">
        <f t="shared" si="10"/>
        <v>0</v>
      </c>
      <c r="N125">
        <f t="shared" si="10"/>
        <v>1</v>
      </c>
      <c r="O125">
        <f t="shared" si="10"/>
        <v>0</v>
      </c>
      <c r="P125">
        <f t="shared" si="10"/>
        <v>0</v>
      </c>
      <c r="Q125">
        <f t="shared" si="11"/>
        <v>0</v>
      </c>
    </row>
    <row r="126" spans="1:17" x14ac:dyDescent="0.25">
      <c r="A126" t="s">
        <v>71</v>
      </c>
      <c r="B126">
        <v>1519213</v>
      </c>
      <c r="C126">
        <v>1</v>
      </c>
      <c r="D126" t="str">
        <f t="shared" si="8"/>
        <v>MALE</v>
      </c>
      <c r="E126" t="str">
        <f t="shared" si="9"/>
        <v>Healthy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f t="shared" ref="L126:P155" si="12">IF(G126 = $F126, 1, 0)</f>
        <v>0</v>
      </c>
      <c r="M126">
        <f t="shared" si="12"/>
        <v>0</v>
      </c>
      <c r="N126">
        <f t="shared" si="12"/>
        <v>1</v>
      </c>
      <c r="O126">
        <f t="shared" si="12"/>
        <v>0</v>
      </c>
      <c r="P126">
        <f t="shared" si="12"/>
        <v>0</v>
      </c>
      <c r="Q126">
        <f t="shared" si="11"/>
        <v>0</v>
      </c>
    </row>
    <row r="127" spans="1:17" x14ac:dyDescent="0.25">
      <c r="A127" t="s">
        <v>72</v>
      </c>
      <c r="B127">
        <v>1519213</v>
      </c>
      <c r="C127">
        <v>1</v>
      </c>
      <c r="D127" t="str">
        <f t="shared" si="8"/>
        <v>MALE</v>
      </c>
      <c r="E127" t="str">
        <f t="shared" si="9"/>
        <v>Healthy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f t="shared" si="12"/>
        <v>1</v>
      </c>
      <c r="M127">
        <f t="shared" si="12"/>
        <v>1</v>
      </c>
      <c r="N127">
        <f t="shared" si="12"/>
        <v>1</v>
      </c>
      <c r="O127">
        <f t="shared" si="12"/>
        <v>1</v>
      </c>
      <c r="P127">
        <f t="shared" si="12"/>
        <v>1</v>
      </c>
      <c r="Q127">
        <f t="shared" si="11"/>
        <v>1</v>
      </c>
    </row>
    <row r="128" spans="1:17" x14ac:dyDescent="0.25">
      <c r="A128" t="s">
        <v>78</v>
      </c>
      <c r="B128">
        <v>1589006</v>
      </c>
      <c r="C128">
        <v>0</v>
      </c>
      <c r="D128" t="str">
        <f t="shared" si="8"/>
        <v>FEMALE</v>
      </c>
      <c r="E128" t="str">
        <f t="shared" si="9"/>
        <v>Healthy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f t="shared" si="12"/>
        <v>1</v>
      </c>
      <c r="M128">
        <f t="shared" si="12"/>
        <v>1</v>
      </c>
      <c r="N128">
        <f t="shared" si="12"/>
        <v>1</v>
      </c>
      <c r="O128">
        <f t="shared" si="12"/>
        <v>1</v>
      </c>
      <c r="P128">
        <f t="shared" si="12"/>
        <v>1</v>
      </c>
      <c r="Q128">
        <f t="shared" si="11"/>
        <v>1</v>
      </c>
    </row>
    <row r="129" spans="1:17" x14ac:dyDescent="0.25">
      <c r="A129" t="s">
        <v>79</v>
      </c>
      <c r="B129">
        <v>1626662</v>
      </c>
      <c r="C129">
        <v>0</v>
      </c>
      <c r="D129" t="str">
        <f t="shared" si="8"/>
        <v>FEMALE</v>
      </c>
      <c r="E129" t="str">
        <f t="shared" si="9"/>
        <v>Healthy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f t="shared" si="12"/>
        <v>1</v>
      </c>
      <c r="M129">
        <f t="shared" si="12"/>
        <v>1</v>
      </c>
      <c r="N129">
        <f t="shared" si="12"/>
        <v>1</v>
      </c>
      <c r="O129">
        <f t="shared" si="12"/>
        <v>1</v>
      </c>
      <c r="P129">
        <f t="shared" si="12"/>
        <v>1</v>
      </c>
      <c r="Q129">
        <f t="shared" si="11"/>
        <v>1</v>
      </c>
    </row>
    <row r="130" spans="1:17" x14ac:dyDescent="0.25">
      <c r="A130" t="s">
        <v>82</v>
      </c>
      <c r="B130">
        <v>1664072</v>
      </c>
      <c r="C130">
        <v>0</v>
      </c>
      <c r="D130" t="str">
        <f t="shared" si="8"/>
        <v>FEMALE</v>
      </c>
      <c r="E130" t="str">
        <f t="shared" si="9"/>
        <v>Healthy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si="12"/>
        <v>1</v>
      </c>
      <c r="M130">
        <f t="shared" si="12"/>
        <v>1</v>
      </c>
      <c r="N130">
        <f t="shared" si="12"/>
        <v>1</v>
      </c>
      <c r="O130">
        <f t="shared" si="12"/>
        <v>1</v>
      </c>
      <c r="P130">
        <f t="shared" si="12"/>
        <v>1</v>
      </c>
      <c r="Q130">
        <f t="shared" si="11"/>
        <v>1</v>
      </c>
    </row>
    <row r="131" spans="1:17" x14ac:dyDescent="0.25">
      <c r="A131" t="s">
        <v>83</v>
      </c>
      <c r="B131">
        <v>1668019</v>
      </c>
      <c r="C131">
        <v>0</v>
      </c>
      <c r="D131" t="str">
        <f t="shared" si="8"/>
        <v>FEMALE</v>
      </c>
      <c r="E131" t="str">
        <f t="shared" si="9"/>
        <v>Healthy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f t="shared" si="12"/>
        <v>1</v>
      </c>
      <c r="M131">
        <f t="shared" si="12"/>
        <v>1</v>
      </c>
      <c r="N131">
        <f t="shared" si="12"/>
        <v>1</v>
      </c>
      <c r="O131">
        <f t="shared" si="12"/>
        <v>1</v>
      </c>
      <c r="P131">
        <f t="shared" si="12"/>
        <v>1</v>
      </c>
      <c r="Q131">
        <f t="shared" si="11"/>
        <v>1</v>
      </c>
    </row>
    <row r="132" spans="1:17" x14ac:dyDescent="0.25">
      <c r="A132" t="s">
        <v>85</v>
      </c>
      <c r="B132">
        <v>1712783</v>
      </c>
      <c r="C132">
        <v>1</v>
      </c>
      <c r="D132" t="str">
        <f t="shared" si="8"/>
        <v>MALE</v>
      </c>
      <c r="E132" t="str">
        <f t="shared" si="9"/>
        <v>Healthy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f t="shared" si="12"/>
        <v>1</v>
      </c>
      <c r="M132">
        <f t="shared" si="12"/>
        <v>1</v>
      </c>
      <c r="N132">
        <f t="shared" si="12"/>
        <v>1</v>
      </c>
      <c r="O132">
        <f t="shared" si="12"/>
        <v>1</v>
      </c>
      <c r="P132">
        <f t="shared" si="12"/>
        <v>1</v>
      </c>
      <c r="Q132">
        <f t="shared" si="11"/>
        <v>1</v>
      </c>
    </row>
    <row r="133" spans="1:17" x14ac:dyDescent="0.25">
      <c r="A133" t="s">
        <v>86</v>
      </c>
      <c r="B133">
        <v>1751051</v>
      </c>
      <c r="C133">
        <v>0</v>
      </c>
      <c r="D133" t="str">
        <f t="shared" si="8"/>
        <v>FEMALE</v>
      </c>
      <c r="E133" t="str">
        <f t="shared" si="9"/>
        <v>Healthy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f t="shared" si="12"/>
        <v>1</v>
      </c>
      <c r="M133">
        <f t="shared" si="12"/>
        <v>1</v>
      </c>
      <c r="N133">
        <f t="shared" si="12"/>
        <v>1</v>
      </c>
      <c r="O133">
        <f t="shared" si="12"/>
        <v>1</v>
      </c>
      <c r="P133">
        <f t="shared" si="12"/>
        <v>1</v>
      </c>
      <c r="Q133">
        <f t="shared" si="11"/>
        <v>1</v>
      </c>
    </row>
    <row r="134" spans="1:17" x14ac:dyDescent="0.25">
      <c r="A134" t="s">
        <v>90</v>
      </c>
      <c r="B134">
        <v>1789466</v>
      </c>
      <c r="C134">
        <v>1</v>
      </c>
      <c r="D134" t="str">
        <f t="shared" si="8"/>
        <v>MALE</v>
      </c>
      <c r="E134" t="str">
        <f t="shared" si="9"/>
        <v>Healthy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f t="shared" si="12"/>
        <v>0</v>
      </c>
      <c r="M134">
        <f t="shared" si="12"/>
        <v>1</v>
      </c>
      <c r="N134">
        <f t="shared" si="12"/>
        <v>1</v>
      </c>
      <c r="O134">
        <f t="shared" si="12"/>
        <v>1</v>
      </c>
      <c r="P134">
        <f t="shared" si="12"/>
        <v>1</v>
      </c>
      <c r="Q134">
        <f t="shared" si="11"/>
        <v>1</v>
      </c>
    </row>
    <row r="135" spans="1:17" x14ac:dyDescent="0.25">
      <c r="A135" t="s">
        <v>91</v>
      </c>
      <c r="B135">
        <v>1791504</v>
      </c>
      <c r="C135">
        <v>1</v>
      </c>
      <c r="D135" t="str">
        <f t="shared" si="8"/>
        <v>MALE</v>
      </c>
      <c r="E135" t="str">
        <f t="shared" si="9"/>
        <v>Healthy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f t="shared" si="12"/>
        <v>1</v>
      </c>
      <c r="M135">
        <f t="shared" si="12"/>
        <v>1</v>
      </c>
      <c r="N135">
        <f t="shared" si="12"/>
        <v>0</v>
      </c>
      <c r="O135">
        <f t="shared" si="12"/>
        <v>1</v>
      </c>
      <c r="P135">
        <f t="shared" si="12"/>
        <v>1</v>
      </c>
      <c r="Q135">
        <f t="shared" si="11"/>
        <v>1</v>
      </c>
    </row>
    <row r="136" spans="1:17" x14ac:dyDescent="0.25">
      <c r="A136" t="s">
        <v>92</v>
      </c>
      <c r="B136">
        <v>1798300</v>
      </c>
      <c r="C136">
        <v>0</v>
      </c>
      <c r="D136" t="str">
        <f t="shared" si="8"/>
        <v>FEMALE</v>
      </c>
      <c r="E136" t="str">
        <f t="shared" si="9"/>
        <v>Healthy</v>
      </c>
      <c r="F136">
        <v>0</v>
      </c>
      <c r="G136">
        <v>1</v>
      </c>
      <c r="H136">
        <v>1</v>
      </c>
      <c r="I136">
        <v>1</v>
      </c>
      <c r="J136">
        <v>1</v>
      </c>
      <c r="K136">
        <v>1</v>
      </c>
      <c r="L136">
        <f t="shared" si="12"/>
        <v>0</v>
      </c>
      <c r="M136">
        <f t="shared" si="12"/>
        <v>0</v>
      </c>
      <c r="N136">
        <f t="shared" si="12"/>
        <v>0</v>
      </c>
      <c r="O136">
        <f t="shared" si="12"/>
        <v>0</v>
      </c>
      <c r="P136">
        <f t="shared" si="12"/>
        <v>0</v>
      </c>
      <c r="Q136">
        <f t="shared" si="11"/>
        <v>0</v>
      </c>
    </row>
    <row r="137" spans="1:17" x14ac:dyDescent="0.25">
      <c r="A137" t="s">
        <v>93</v>
      </c>
      <c r="B137">
        <v>1798300</v>
      </c>
      <c r="C137">
        <v>0</v>
      </c>
      <c r="D137" t="str">
        <f t="shared" si="8"/>
        <v>FEMALE</v>
      </c>
      <c r="E137" t="str">
        <f t="shared" si="9"/>
        <v>Healthy</v>
      </c>
      <c r="F137">
        <v>0</v>
      </c>
      <c r="G137">
        <v>0</v>
      </c>
      <c r="H137">
        <v>1</v>
      </c>
      <c r="I137">
        <v>1</v>
      </c>
      <c r="J137">
        <v>0</v>
      </c>
      <c r="K137">
        <v>1</v>
      </c>
      <c r="L137">
        <f t="shared" si="12"/>
        <v>1</v>
      </c>
      <c r="M137">
        <f t="shared" si="12"/>
        <v>0</v>
      </c>
      <c r="N137">
        <f t="shared" si="12"/>
        <v>0</v>
      </c>
      <c r="O137">
        <f t="shared" si="12"/>
        <v>1</v>
      </c>
      <c r="P137">
        <f t="shared" si="12"/>
        <v>0</v>
      </c>
      <c r="Q137">
        <f t="shared" si="11"/>
        <v>0</v>
      </c>
    </row>
    <row r="138" spans="1:17" x14ac:dyDescent="0.25">
      <c r="A138" t="s">
        <v>95</v>
      </c>
      <c r="B138">
        <v>1801287</v>
      </c>
      <c r="C138">
        <v>1</v>
      </c>
      <c r="D138" t="str">
        <f t="shared" si="8"/>
        <v>MALE</v>
      </c>
      <c r="E138" t="str">
        <f t="shared" si="9"/>
        <v>Healthy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f t="shared" si="12"/>
        <v>1</v>
      </c>
      <c r="M138">
        <f t="shared" si="12"/>
        <v>1</v>
      </c>
      <c r="N138">
        <f t="shared" si="12"/>
        <v>1</v>
      </c>
      <c r="O138">
        <f t="shared" si="12"/>
        <v>1</v>
      </c>
      <c r="P138">
        <f t="shared" si="12"/>
        <v>1</v>
      </c>
      <c r="Q138">
        <f t="shared" si="11"/>
        <v>1</v>
      </c>
    </row>
    <row r="139" spans="1:17" x14ac:dyDescent="0.25">
      <c r="A139" t="s">
        <v>96</v>
      </c>
      <c r="B139">
        <v>1827096</v>
      </c>
      <c r="C139">
        <v>1</v>
      </c>
      <c r="D139" t="str">
        <f t="shared" si="8"/>
        <v>MALE</v>
      </c>
      <c r="E139" t="str">
        <f t="shared" si="9"/>
        <v>Healthy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f t="shared" si="12"/>
        <v>1</v>
      </c>
      <c r="M139">
        <f t="shared" si="12"/>
        <v>1</v>
      </c>
      <c r="N139">
        <f t="shared" si="12"/>
        <v>1</v>
      </c>
      <c r="O139">
        <f t="shared" si="12"/>
        <v>1</v>
      </c>
      <c r="P139">
        <f t="shared" si="12"/>
        <v>1</v>
      </c>
      <c r="Q139">
        <f t="shared" si="11"/>
        <v>1</v>
      </c>
    </row>
    <row r="140" spans="1:17" x14ac:dyDescent="0.25">
      <c r="A140" t="s">
        <v>97</v>
      </c>
      <c r="B140">
        <v>1827096</v>
      </c>
      <c r="C140">
        <v>1</v>
      </c>
      <c r="D140" t="str">
        <f t="shared" si="8"/>
        <v>MALE</v>
      </c>
      <c r="E140" t="str">
        <f t="shared" si="9"/>
        <v>Healthy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f t="shared" si="12"/>
        <v>1</v>
      </c>
      <c r="M140">
        <f t="shared" si="12"/>
        <v>1</v>
      </c>
      <c r="N140">
        <f t="shared" si="12"/>
        <v>1</v>
      </c>
      <c r="O140">
        <f t="shared" si="12"/>
        <v>1</v>
      </c>
      <c r="P140">
        <f t="shared" si="12"/>
        <v>1</v>
      </c>
      <c r="Q140">
        <f t="shared" si="11"/>
        <v>1</v>
      </c>
    </row>
    <row r="141" spans="1:17" x14ac:dyDescent="0.25">
      <c r="A141" t="s">
        <v>101</v>
      </c>
      <c r="B141">
        <v>1874366</v>
      </c>
      <c r="C141">
        <v>0</v>
      </c>
      <c r="D141" t="str">
        <f t="shared" si="8"/>
        <v>FEMALE</v>
      </c>
      <c r="E141" t="str">
        <f t="shared" si="9"/>
        <v>Healthy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f t="shared" si="12"/>
        <v>1</v>
      </c>
      <c r="M141">
        <f t="shared" si="12"/>
        <v>1</v>
      </c>
      <c r="N141">
        <f t="shared" si="12"/>
        <v>1</v>
      </c>
      <c r="O141">
        <f t="shared" si="12"/>
        <v>1</v>
      </c>
      <c r="P141">
        <f t="shared" si="12"/>
        <v>1</v>
      </c>
      <c r="Q141">
        <f t="shared" si="11"/>
        <v>1</v>
      </c>
    </row>
    <row r="142" spans="1:17" x14ac:dyDescent="0.25">
      <c r="A142" t="s">
        <v>102</v>
      </c>
      <c r="B142">
        <v>1900033</v>
      </c>
      <c r="C142">
        <v>0</v>
      </c>
      <c r="D142" t="str">
        <f t="shared" si="8"/>
        <v>FEMALE</v>
      </c>
      <c r="E142" t="str">
        <f t="shared" si="9"/>
        <v>Healthy</v>
      </c>
      <c r="F142">
        <v>0</v>
      </c>
      <c r="G142">
        <v>1</v>
      </c>
      <c r="H142">
        <v>1</v>
      </c>
      <c r="I142">
        <v>1</v>
      </c>
      <c r="J142">
        <v>1</v>
      </c>
      <c r="K142">
        <v>1</v>
      </c>
      <c r="L142">
        <f t="shared" si="12"/>
        <v>0</v>
      </c>
      <c r="M142">
        <f t="shared" si="12"/>
        <v>0</v>
      </c>
      <c r="N142">
        <f t="shared" si="12"/>
        <v>0</v>
      </c>
      <c r="O142">
        <f t="shared" si="12"/>
        <v>0</v>
      </c>
      <c r="P142">
        <f t="shared" si="12"/>
        <v>0</v>
      </c>
      <c r="Q142">
        <f t="shared" si="11"/>
        <v>0</v>
      </c>
    </row>
    <row r="143" spans="1:17" x14ac:dyDescent="0.25">
      <c r="A143" t="s">
        <v>103</v>
      </c>
      <c r="B143">
        <v>1908093</v>
      </c>
      <c r="C143">
        <v>1</v>
      </c>
      <c r="D143" t="str">
        <f t="shared" si="8"/>
        <v>MALE</v>
      </c>
      <c r="E143" t="str">
        <f t="shared" si="9"/>
        <v>Healthy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f t="shared" si="12"/>
        <v>1</v>
      </c>
      <c r="M143">
        <f t="shared" si="12"/>
        <v>1</v>
      </c>
      <c r="N143">
        <f t="shared" si="12"/>
        <v>1</v>
      </c>
      <c r="O143">
        <f t="shared" si="12"/>
        <v>0</v>
      </c>
      <c r="P143">
        <f t="shared" si="12"/>
        <v>1</v>
      </c>
      <c r="Q143">
        <f t="shared" si="11"/>
        <v>1</v>
      </c>
    </row>
    <row r="144" spans="1:17" x14ac:dyDescent="0.25">
      <c r="A144" t="s">
        <v>107</v>
      </c>
      <c r="B144">
        <v>2186242</v>
      </c>
      <c r="C144">
        <v>0</v>
      </c>
      <c r="D144" t="str">
        <f t="shared" ref="D144:D155" si="13">IF(C144=1, "MALE", "FEMALE")</f>
        <v>FEMALE</v>
      </c>
      <c r="E144" t="str">
        <f t="shared" ref="E144:E155" si="14">IF(F144=0,"Healthy","Parkinson")</f>
        <v>Healthy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f t="shared" si="12"/>
        <v>1</v>
      </c>
      <c r="M144">
        <f t="shared" si="12"/>
        <v>1</v>
      </c>
      <c r="N144">
        <f t="shared" si="12"/>
        <v>1</v>
      </c>
      <c r="O144">
        <f t="shared" si="12"/>
        <v>1</v>
      </c>
      <c r="P144">
        <f t="shared" si="12"/>
        <v>1</v>
      </c>
      <c r="Q144">
        <f t="shared" ref="Q144:Q155" si="15">MODE(L144:P144)</f>
        <v>1</v>
      </c>
    </row>
    <row r="145" spans="1:17" x14ac:dyDescent="0.25">
      <c r="A145" t="s">
        <v>108</v>
      </c>
      <c r="B145">
        <v>2186242</v>
      </c>
      <c r="C145">
        <v>0</v>
      </c>
      <c r="D145" t="str">
        <f t="shared" si="13"/>
        <v>FEMALE</v>
      </c>
      <c r="E145" t="str">
        <f t="shared" si="14"/>
        <v>Healthy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f t="shared" si="12"/>
        <v>1</v>
      </c>
      <c r="M145">
        <f t="shared" si="12"/>
        <v>0</v>
      </c>
      <c r="N145">
        <f t="shared" si="12"/>
        <v>1</v>
      </c>
      <c r="O145">
        <f t="shared" si="12"/>
        <v>1</v>
      </c>
      <c r="P145">
        <f t="shared" si="12"/>
        <v>1</v>
      </c>
      <c r="Q145">
        <f t="shared" si="15"/>
        <v>1</v>
      </c>
    </row>
    <row r="146" spans="1:17" x14ac:dyDescent="0.25">
      <c r="A146" t="s">
        <v>109</v>
      </c>
      <c r="B146">
        <v>2269982</v>
      </c>
      <c r="C146">
        <v>0</v>
      </c>
      <c r="D146" t="str">
        <f t="shared" si="13"/>
        <v>FEMALE</v>
      </c>
      <c r="E146" t="str">
        <f t="shared" si="14"/>
        <v>Healthy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f t="shared" si="12"/>
        <v>1</v>
      </c>
      <c r="M146">
        <f t="shared" si="12"/>
        <v>1</v>
      </c>
      <c r="N146">
        <f t="shared" si="12"/>
        <v>1</v>
      </c>
      <c r="O146">
        <f t="shared" si="12"/>
        <v>1</v>
      </c>
      <c r="P146">
        <f t="shared" si="12"/>
        <v>1</v>
      </c>
      <c r="Q146">
        <f t="shared" si="15"/>
        <v>1</v>
      </c>
    </row>
    <row r="147" spans="1:17" x14ac:dyDescent="0.25">
      <c r="A147" t="s">
        <v>110</v>
      </c>
      <c r="B147">
        <v>2269982</v>
      </c>
      <c r="C147">
        <v>0</v>
      </c>
      <c r="D147" t="str">
        <f t="shared" si="13"/>
        <v>FEMALE</v>
      </c>
      <c r="E147" t="str">
        <f t="shared" si="14"/>
        <v>Healthy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f t="shared" si="12"/>
        <v>1</v>
      </c>
      <c r="M147">
        <f t="shared" si="12"/>
        <v>1</v>
      </c>
      <c r="N147">
        <f t="shared" si="12"/>
        <v>1</v>
      </c>
      <c r="O147">
        <f t="shared" si="12"/>
        <v>1</v>
      </c>
      <c r="P147">
        <f t="shared" si="12"/>
        <v>1</v>
      </c>
      <c r="Q147">
        <f t="shared" si="15"/>
        <v>1</v>
      </c>
    </row>
    <row r="148" spans="1:17" x14ac:dyDescent="0.25">
      <c r="A148" t="s">
        <v>111</v>
      </c>
      <c r="B148">
        <v>2275646</v>
      </c>
      <c r="C148">
        <v>0</v>
      </c>
      <c r="D148" t="str">
        <f t="shared" si="13"/>
        <v>FEMALE</v>
      </c>
      <c r="E148" t="str">
        <f t="shared" si="14"/>
        <v>Healthy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f t="shared" si="12"/>
        <v>1</v>
      </c>
      <c r="M148">
        <f t="shared" si="12"/>
        <v>1</v>
      </c>
      <c r="N148">
        <f t="shared" si="12"/>
        <v>1</v>
      </c>
      <c r="O148">
        <f t="shared" si="12"/>
        <v>1</v>
      </c>
      <c r="P148">
        <f t="shared" si="12"/>
        <v>1</v>
      </c>
      <c r="Q148">
        <f t="shared" si="15"/>
        <v>1</v>
      </c>
    </row>
    <row r="149" spans="1:17" x14ac:dyDescent="0.25">
      <c r="A149" t="s">
        <v>113</v>
      </c>
      <c r="B149">
        <v>2359970</v>
      </c>
      <c r="C149">
        <v>0</v>
      </c>
      <c r="D149" t="str">
        <f t="shared" si="13"/>
        <v>FEMALE</v>
      </c>
      <c r="E149" t="str">
        <f t="shared" si="14"/>
        <v>Healthy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f t="shared" si="12"/>
        <v>1</v>
      </c>
      <c r="M149">
        <f t="shared" si="12"/>
        <v>1</v>
      </c>
      <c r="N149">
        <f t="shared" si="12"/>
        <v>1</v>
      </c>
      <c r="O149">
        <f t="shared" si="12"/>
        <v>1</v>
      </c>
      <c r="P149">
        <f t="shared" si="12"/>
        <v>1</v>
      </c>
      <c r="Q149">
        <f t="shared" si="15"/>
        <v>1</v>
      </c>
    </row>
    <row r="150" spans="1:17" x14ac:dyDescent="0.25">
      <c r="A150" t="s">
        <v>114</v>
      </c>
      <c r="B150">
        <v>2703301</v>
      </c>
      <c r="C150">
        <v>1</v>
      </c>
      <c r="D150" t="str">
        <f t="shared" si="13"/>
        <v>MALE</v>
      </c>
      <c r="E150" t="str">
        <f t="shared" si="14"/>
        <v>Healthy</v>
      </c>
      <c r="F150">
        <v>0</v>
      </c>
      <c r="G150">
        <v>0</v>
      </c>
      <c r="H150">
        <v>1</v>
      </c>
      <c r="I150">
        <v>0</v>
      </c>
      <c r="J150">
        <v>1</v>
      </c>
      <c r="K150">
        <v>1</v>
      </c>
      <c r="L150">
        <f t="shared" si="12"/>
        <v>1</v>
      </c>
      <c r="M150">
        <f t="shared" si="12"/>
        <v>0</v>
      </c>
      <c r="N150">
        <f t="shared" si="12"/>
        <v>1</v>
      </c>
      <c r="O150">
        <f t="shared" si="12"/>
        <v>0</v>
      </c>
      <c r="P150">
        <f t="shared" si="12"/>
        <v>0</v>
      </c>
      <c r="Q150">
        <f t="shared" si="15"/>
        <v>0</v>
      </c>
    </row>
    <row r="151" spans="1:17" x14ac:dyDescent="0.25">
      <c r="A151" t="s">
        <v>115</v>
      </c>
      <c r="B151">
        <v>2703301</v>
      </c>
      <c r="C151">
        <v>1</v>
      </c>
      <c r="D151" t="str">
        <f t="shared" si="13"/>
        <v>MALE</v>
      </c>
      <c r="E151" t="str">
        <f t="shared" si="14"/>
        <v>Healthy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f t="shared" si="12"/>
        <v>1</v>
      </c>
      <c r="M151">
        <f t="shared" si="12"/>
        <v>0</v>
      </c>
      <c r="N151">
        <f t="shared" si="12"/>
        <v>1</v>
      </c>
      <c r="O151">
        <f t="shared" si="12"/>
        <v>1</v>
      </c>
      <c r="P151">
        <f t="shared" si="12"/>
        <v>0</v>
      </c>
      <c r="Q151">
        <f t="shared" si="15"/>
        <v>1</v>
      </c>
    </row>
    <row r="152" spans="1:17" x14ac:dyDescent="0.25">
      <c r="A152" t="s">
        <v>118</v>
      </c>
      <c r="B152">
        <v>2897818</v>
      </c>
      <c r="C152">
        <v>0</v>
      </c>
      <c r="D152" t="str">
        <f t="shared" si="13"/>
        <v>FEMALE</v>
      </c>
      <c r="E152" t="str">
        <f t="shared" si="14"/>
        <v>Healthy</v>
      </c>
      <c r="F152">
        <v>0</v>
      </c>
      <c r="G152">
        <v>1</v>
      </c>
      <c r="H152">
        <v>1</v>
      </c>
      <c r="I152">
        <v>1</v>
      </c>
      <c r="J152">
        <v>1</v>
      </c>
      <c r="K152">
        <v>1</v>
      </c>
      <c r="L152">
        <f t="shared" si="12"/>
        <v>0</v>
      </c>
      <c r="M152">
        <f t="shared" si="12"/>
        <v>0</v>
      </c>
      <c r="N152">
        <f t="shared" si="12"/>
        <v>0</v>
      </c>
      <c r="O152">
        <f t="shared" si="12"/>
        <v>0</v>
      </c>
      <c r="P152">
        <f t="shared" si="12"/>
        <v>0</v>
      </c>
      <c r="Q152">
        <f t="shared" si="15"/>
        <v>0</v>
      </c>
    </row>
    <row r="153" spans="1:17" x14ac:dyDescent="0.25">
      <c r="A153" t="s">
        <v>119</v>
      </c>
      <c r="B153">
        <v>2897818</v>
      </c>
      <c r="C153">
        <v>0</v>
      </c>
      <c r="D153" t="str">
        <f t="shared" si="13"/>
        <v>FEMALE</v>
      </c>
      <c r="E153" t="str">
        <f t="shared" si="14"/>
        <v>Healthy</v>
      </c>
      <c r="F153">
        <v>0</v>
      </c>
      <c r="G153">
        <v>1</v>
      </c>
      <c r="H153">
        <v>1</v>
      </c>
      <c r="I153">
        <v>1</v>
      </c>
      <c r="J153">
        <v>1</v>
      </c>
      <c r="K153">
        <v>0</v>
      </c>
      <c r="L153">
        <f t="shared" si="12"/>
        <v>0</v>
      </c>
      <c r="M153">
        <f t="shared" si="12"/>
        <v>0</v>
      </c>
      <c r="N153">
        <f t="shared" si="12"/>
        <v>0</v>
      </c>
      <c r="O153">
        <f t="shared" si="12"/>
        <v>0</v>
      </c>
      <c r="P153">
        <f t="shared" si="12"/>
        <v>1</v>
      </c>
      <c r="Q153">
        <f t="shared" si="15"/>
        <v>0</v>
      </c>
    </row>
    <row r="154" spans="1:17" x14ac:dyDescent="0.25">
      <c r="A154" t="s">
        <v>122</v>
      </c>
      <c r="B154">
        <v>3965836</v>
      </c>
      <c r="C154">
        <v>0</v>
      </c>
      <c r="D154" t="str">
        <f t="shared" si="13"/>
        <v>FEMALE</v>
      </c>
      <c r="E154" t="str">
        <f t="shared" si="14"/>
        <v>Healthy</v>
      </c>
      <c r="F154">
        <v>0</v>
      </c>
      <c r="G154">
        <v>1</v>
      </c>
      <c r="H154">
        <v>1</v>
      </c>
      <c r="I154">
        <v>1</v>
      </c>
      <c r="J154">
        <v>1</v>
      </c>
      <c r="K154">
        <v>1</v>
      </c>
      <c r="L154">
        <f t="shared" si="12"/>
        <v>0</v>
      </c>
      <c r="M154">
        <f t="shared" si="12"/>
        <v>0</v>
      </c>
      <c r="N154">
        <f t="shared" si="12"/>
        <v>0</v>
      </c>
      <c r="O154">
        <f t="shared" si="12"/>
        <v>0</v>
      </c>
      <c r="P154">
        <f t="shared" si="12"/>
        <v>0</v>
      </c>
      <c r="Q154">
        <f t="shared" si="15"/>
        <v>0</v>
      </c>
    </row>
    <row r="155" spans="1:17" x14ac:dyDescent="0.25">
      <c r="A155" t="s">
        <v>123</v>
      </c>
      <c r="B155">
        <v>3965836</v>
      </c>
      <c r="C155">
        <v>0</v>
      </c>
      <c r="D155" t="str">
        <f t="shared" si="13"/>
        <v>FEMALE</v>
      </c>
      <c r="E155" t="str">
        <f t="shared" si="14"/>
        <v>Healthy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f t="shared" si="12"/>
        <v>1</v>
      </c>
      <c r="M155">
        <f t="shared" si="12"/>
        <v>1</v>
      </c>
      <c r="N155">
        <f t="shared" si="12"/>
        <v>1</v>
      </c>
      <c r="O155">
        <f t="shared" si="12"/>
        <v>1</v>
      </c>
      <c r="P155">
        <f t="shared" si="12"/>
        <v>1</v>
      </c>
      <c r="Q155">
        <f t="shared" si="15"/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"/>
  <sheetViews>
    <sheetView topLeftCell="I1" workbookViewId="0">
      <selection activeCell="W38" sqref="W38"/>
    </sheetView>
  </sheetViews>
  <sheetFormatPr defaultRowHeight="15" x14ac:dyDescent="0.25"/>
  <cols>
    <col min="17" max="17" width="17.140625" customWidth="1"/>
    <col min="19" max="19" width="25.140625" customWidth="1"/>
    <col min="21" max="21" width="16.42578125" customWidth="1"/>
    <col min="22" max="22" width="16.5703125" customWidth="1"/>
    <col min="23" max="23" width="15.8554687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2</v>
      </c>
      <c r="E1" t="s">
        <v>126</v>
      </c>
      <c r="F1" t="s">
        <v>126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271</v>
      </c>
    </row>
    <row r="2" spans="1:27" x14ac:dyDescent="0.25">
      <c r="A2" t="s">
        <v>142</v>
      </c>
      <c r="B2">
        <v>1114277</v>
      </c>
      <c r="C2">
        <v>1</v>
      </c>
      <c r="D2" t="str">
        <f>IF(C2=1, "MALE", "FEMALE")</f>
        <v>MALE</v>
      </c>
      <c r="E2" t="str">
        <f>IF(F2=0,"Healthy","Parkinson")</f>
        <v>Parkinson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27" x14ac:dyDescent="0.25">
      <c r="A3" t="s">
        <v>143</v>
      </c>
      <c r="B3">
        <v>1114277</v>
      </c>
      <c r="C3">
        <v>1</v>
      </c>
      <c r="D3" t="str">
        <f t="shared" ref="D3:D47" si="0">IF(C3=1, "MALE", "FEMALE")</f>
        <v>MALE</v>
      </c>
      <c r="E3" t="str">
        <f t="shared" ref="E3:E47" si="1">IF(F3=0,"Healthy","Parkinson")</f>
        <v>Parkinson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27" ht="15.75" thickBot="1" x14ac:dyDescent="0.3">
      <c r="A4" t="s">
        <v>146</v>
      </c>
      <c r="B4">
        <v>1293346</v>
      </c>
      <c r="C4">
        <v>0</v>
      </c>
      <c r="D4" t="str">
        <f t="shared" si="0"/>
        <v>FEMALE</v>
      </c>
      <c r="E4" t="str">
        <f t="shared" si="1"/>
        <v>Parkinson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1</v>
      </c>
    </row>
    <row r="5" spans="1:27" x14ac:dyDescent="0.25">
      <c r="A5" t="s">
        <v>147</v>
      </c>
      <c r="B5">
        <v>1293346</v>
      </c>
      <c r="C5">
        <v>0</v>
      </c>
      <c r="D5" t="str">
        <f t="shared" si="0"/>
        <v>FEMALE</v>
      </c>
      <c r="E5" t="str">
        <f t="shared" si="1"/>
        <v>Parkinson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S5" s="2"/>
      <c r="T5" s="3" t="s">
        <v>272</v>
      </c>
      <c r="Y5" s="2"/>
      <c r="Z5" s="17" t="s">
        <v>265</v>
      </c>
      <c r="AA5" s="3" t="s">
        <v>266</v>
      </c>
    </row>
    <row r="6" spans="1:27" x14ac:dyDescent="0.25">
      <c r="A6" t="s">
        <v>148</v>
      </c>
      <c r="B6">
        <v>1328327</v>
      </c>
      <c r="C6">
        <v>0</v>
      </c>
      <c r="D6" t="str">
        <f t="shared" si="0"/>
        <v>FEMALE</v>
      </c>
      <c r="E6" t="str">
        <f t="shared" si="1"/>
        <v>Parkinson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S6" s="4" t="s">
        <v>265</v>
      </c>
      <c r="T6" s="5">
        <f>COUNTIF(D:D, "MALE")</f>
        <v>56</v>
      </c>
      <c r="Y6" s="4" t="s">
        <v>291</v>
      </c>
      <c r="Z6" s="1">
        <f>T6</f>
        <v>56</v>
      </c>
      <c r="AA6" s="5">
        <f>T7</f>
        <v>36</v>
      </c>
    </row>
    <row r="7" spans="1:27" ht="15.75" thickBot="1" x14ac:dyDescent="0.3">
      <c r="A7" t="s">
        <v>149</v>
      </c>
      <c r="B7">
        <v>1344871</v>
      </c>
      <c r="C7">
        <v>1</v>
      </c>
      <c r="D7" t="str">
        <f t="shared" si="0"/>
        <v>MALE</v>
      </c>
      <c r="E7" t="str">
        <f t="shared" si="1"/>
        <v>Parkinson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S7" s="4" t="s">
        <v>266</v>
      </c>
      <c r="T7" s="5">
        <f>COUNTIF(D:D, "FEMALE")</f>
        <v>36</v>
      </c>
      <c r="Y7" s="6" t="s">
        <v>292</v>
      </c>
      <c r="Z7" s="18">
        <f xml:space="preserve"> T18</f>
        <v>44</v>
      </c>
      <c r="AA7" s="7">
        <f xml:space="preserve"> T29</f>
        <v>28</v>
      </c>
    </row>
    <row r="8" spans="1:27" ht="15.75" thickBot="1" x14ac:dyDescent="0.3">
      <c r="A8" t="s">
        <v>150</v>
      </c>
      <c r="B8">
        <v>1385201</v>
      </c>
      <c r="C8">
        <v>0</v>
      </c>
      <c r="D8" t="str">
        <f t="shared" si="0"/>
        <v>FEMALE</v>
      </c>
      <c r="E8" t="str">
        <f t="shared" si="1"/>
        <v>Parkinson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1</v>
      </c>
      <c r="O8">
        <v>0</v>
      </c>
      <c r="P8">
        <v>0</v>
      </c>
      <c r="Q8">
        <v>0</v>
      </c>
      <c r="S8" s="6" t="s">
        <v>267</v>
      </c>
      <c r="T8" s="7">
        <f>SUM(T6:T7)</f>
        <v>92</v>
      </c>
    </row>
    <row r="9" spans="1:27" x14ac:dyDescent="0.25">
      <c r="A9" t="s">
        <v>155</v>
      </c>
      <c r="B9">
        <v>1686653</v>
      </c>
      <c r="C9">
        <v>1</v>
      </c>
      <c r="D9" t="str">
        <f t="shared" si="0"/>
        <v>MALE</v>
      </c>
      <c r="E9" t="str">
        <f t="shared" si="1"/>
        <v>Parkinson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27" x14ac:dyDescent="0.25">
      <c r="A10" t="s">
        <v>156</v>
      </c>
      <c r="B10">
        <v>1686653</v>
      </c>
      <c r="C10">
        <v>1</v>
      </c>
      <c r="D10" t="str">
        <f t="shared" si="0"/>
        <v>MALE</v>
      </c>
      <c r="E10" t="str">
        <f t="shared" si="1"/>
        <v>Parkinson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0</v>
      </c>
      <c r="N10">
        <v>1</v>
      </c>
      <c r="O10">
        <v>1</v>
      </c>
      <c r="P10">
        <v>1</v>
      </c>
      <c r="Q10">
        <v>1</v>
      </c>
      <c r="S10" s="8" t="s">
        <v>268</v>
      </c>
      <c r="T10" s="9" t="s">
        <v>273</v>
      </c>
      <c r="U10" s="9" t="s">
        <v>274</v>
      </c>
      <c r="V10" s="9" t="s">
        <v>275</v>
      </c>
      <c r="W10" s="10" t="s">
        <v>276</v>
      </c>
    </row>
    <row r="11" spans="1:27" x14ac:dyDescent="0.25">
      <c r="A11" t="s">
        <v>159</v>
      </c>
      <c r="B11">
        <v>1729129</v>
      </c>
      <c r="C11">
        <v>1</v>
      </c>
      <c r="D11" t="str">
        <f t="shared" si="0"/>
        <v>MALE</v>
      </c>
      <c r="E11" t="str">
        <f t="shared" si="1"/>
        <v>Parkinson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S11" s="11" t="s">
        <v>128</v>
      </c>
      <c r="T11" s="1">
        <f>SUMIF(D:D, "MALE", L:L)</f>
        <v>43</v>
      </c>
      <c r="U11" s="1">
        <f xml:space="preserve"> T11 *100 /$T$6</f>
        <v>76.785714285714292</v>
      </c>
      <c r="V11" s="1"/>
      <c r="W11" s="12"/>
    </row>
    <row r="12" spans="1:27" x14ac:dyDescent="0.25">
      <c r="A12" t="s">
        <v>160</v>
      </c>
      <c r="B12">
        <v>1729129</v>
      </c>
      <c r="C12">
        <v>1</v>
      </c>
      <c r="D12" t="str">
        <f t="shared" si="0"/>
        <v>MALE</v>
      </c>
      <c r="E12" t="str">
        <f t="shared" si="1"/>
        <v>Parkinson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S12" s="11" t="s">
        <v>129</v>
      </c>
      <c r="T12" s="1">
        <f>SUMIF(D:D, "MALE", M:M)</f>
        <v>43</v>
      </c>
      <c r="U12" s="1">
        <f t="shared" ref="U12:U15" si="2" xml:space="preserve"> T12 *100 /$T$6</f>
        <v>76.785714285714292</v>
      </c>
      <c r="V12" s="1"/>
      <c r="W12" s="12"/>
    </row>
    <row r="13" spans="1:27" x14ac:dyDescent="0.25">
      <c r="A13" t="s">
        <v>165</v>
      </c>
      <c r="B13">
        <v>2063006</v>
      </c>
      <c r="C13">
        <v>0</v>
      </c>
      <c r="D13" t="str">
        <f t="shared" si="0"/>
        <v>FEMALE</v>
      </c>
      <c r="E13" t="str">
        <f t="shared" si="1"/>
        <v>Parkinson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S13" s="11" t="s">
        <v>130</v>
      </c>
      <c r="T13" s="1">
        <f>SUMIF(D:D, "MALE", N:N)</f>
        <v>46</v>
      </c>
      <c r="U13" s="1">
        <f t="shared" si="2"/>
        <v>82.142857142857139</v>
      </c>
      <c r="V13" s="1"/>
      <c r="W13" s="12"/>
    </row>
    <row r="14" spans="1:27" x14ac:dyDescent="0.25">
      <c r="A14" t="s">
        <v>166</v>
      </c>
      <c r="B14">
        <v>2063006</v>
      </c>
      <c r="C14">
        <v>0</v>
      </c>
      <c r="D14" t="str">
        <f t="shared" si="0"/>
        <v>FEMALE</v>
      </c>
      <c r="E14" t="str">
        <f t="shared" si="1"/>
        <v>Parkinson</v>
      </c>
      <c r="F14">
        <v>1</v>
      </c>
      <c r="G14">
        <v>0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S14" s="11" t="s">
        <v>279</v>
      </c>
      <c r="T14" s="1">
        <f>SUMIF(D:D, "MALE", O:O)</f>
        <v>41</v>
      </c>
      <c r="U14" s="1">
        <f t="shared" si="2"/>
        <v>73.214285714285708</v>
      </c>
      <c r="V14" s="1"/>
      <c r="W14" s="12"/>
    </row>
    <row r="15" spans="1:27" x14ac:dyDescent="0.25">
      <c r="A15" t="s">
        <v>167</v>
      </c>
      <c r="B15">
        <v>2167017</v>
      </c>
      <c r="C15">
        <v>1</v>
      </c>
      <c r="D15" t="str">
        <f t="shared" si="0"/>
        <v>MALE</v>
      </c>
      <c r="E15" t="str">
        <f t="shared" si="1"/>
        <v>Parkinson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S15" s="11" t="s">
        <v>280</v>
      </c>
      <c r="T15" s="1">
        <f>SUMIF(D:D, "MALE", P:P)</f>
        <v>42</v>
      </c>
      <c r="U15" s="1">
        <f t="shared" si="2"/>
        <v>75</v>
      </c>
      <c r="V15" s="1"/>
      <c r="W15" s="12"/>
    </row>
    <row r="16" spans="1:27" x14ac:dyDescent="0.25">
      <c r="A16" t="s">
        <v>175</v>
      </c>
      <c r="B16">
        <v>2583580</v>
      </c>
      <c r="C16">
        <v>1</v>
      </c>
      <c r="D16" t="str">
        <f t="shared" si="0"/>
        <v>MALE</v>
      </c>
      <c r="E16" t="str">
        <f t="shared" si="1"/>
        <v>Parkinson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S16" s="19" t="s">
        <v>283</v>
      </c>
      <c r="T16" s="20"/>
      <c r="U16" s="20">
        <f>AVERAGE(U11:U15)</f>
        <v>76.785714285714292</v>
      </c>
      <c r="V16" s="1">
        <f xml:space="preserve"> Table6837232629[[#This Row],[Column3]] - 1.96*$U17/SQRT($T$6)</f>
        <v>75.910714285714292</v>
      </c>
      <c r="W16" s="1">
        <f xml:space="preserve"> Table6837232629[[#This Row],[Column3]] + 1.96*$U$17/SQRT($T$6)</f>
        <v>77.660714285714292</v>
      </c>
    </row>
    <row r="17" spans="1:23" x14ac:dyDescent="0.25">
      <c r="A17" t="s">
        <v>176</v>
      </c>
      <c r="B17">
        <v>2583580</v>
      </c>
      <c r="C17">
        <v>1</v>
      </c>
      <c r="D17" t="str">
        <f t="shared" si="0"/>
        <v>MALE</v>
      </c>
      <c r="E17" t="str">
        <f t="shared" si="1"/>
        <v>Parkinson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S17" s="19" t="s">
        <v>277</v>
      </c>
      <c r="T17" s="20"/>
      <c r="U17" s="20">
        <f>_xlfn.STDEV.S(U11:U15)</f>
        <v>3.3407655239053051</v>
      </c>
      <c r="V17" s="1"/>
      <c r="W17" s="12"/>
    </row>
    <row r="18" spans="1:23" x14ac:dyDescent="0.25">
      <c r="A18" t="s">
        <v>178</v>
      </c>
      <c r="B18">
        <v>2890808</v>
      </c>
      <c r="C18">
        <v>1</v>
      </c>
      <c r="D18" t="str">
        <f t="shared" si="0"/>
        <v>MALE</v>
      </c>
      <c r="E18" t="str">
        <f t="shared" si="1"/>
        <v>Parkinson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S18" s="11" t="s">
        <v>271</v>
      </c>
      <c r="T18" s="1">
        <f>SUMIF(D:D, "MALE", Q:Q)</f>
        <v>44</v>
      </c>
      <c r="U18" s="1"/>
      <c r="V18" s="1"/>
      <c r="W18" s="12"/>
    </row>
    <row r="19" spans="1:23" x14ac:dyDescent="0.25">
      <c r="A19" t="s">
        <v>186</v>
      </c>
      <c r="B19">
        <v>3198287</v>
      </c>
      <c r="C19">
        <v>0</v>
      </c>
      <c r="D19" t="str">
        <f t="shared" si="0"/>
        <v>FEMALE</v>
      </c>
      <c r="E19" t="str">
        <f t="shared" si="1"/>
        <v>Parkinson</v>
      </c>
      <c r="F19">
        <v>1</v>
      </c>
      <c r="G19">
        <v>1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1</v>
      </c>
      <c r="O19">
        <v>0</v>
      </c>
      <c r="P19">
        <v>1</v>
      </c>
      <c r="Q19">
        <v>1</v>
      </c>
      <c r="S19" s="14" t="s">
        <v>278</v>
      </c>
      <c r="T19" s="15"/>
      <c r="U19" s="15">
        <f xml:space="preserve"> T18 * 100 / T6</f>
        <v>78.571428571428569</v>
      </c>
      <c r="V19" s="15"/>
      <c r="W19" s="16"/>
    </row>
    <row r="20" spans="1:23" x14ac:dyDescent="0.25">
      <c r="A20" t="s">
        <v>187</v>
      </c>
      <c r="B20">
        <v>3198287</v>
      </c>
      <c r="C20">
        <v>0</v>
      </c>
      <c r="D20" t="str">
        <f t="shared" si="0"/>
        <v>FEMALE</v>
      </c>
      <c r="E20" t="str">
        <f t="shared" si="1"/>
        <v>Parkinson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23" x14ac:dyDescent="0.25">
      <c r="A21" t="s">
        <v>188</v>
      </c>
      <c r="B21">
        <v>3382506</v>
      </c>
      <c r="C21">
        <v>1</v>
      </c>
      <c r="D21" t="str">
        <f t="shared" si="0"/>
        <v>MALE</v>
      </c>
      <c r="E21" t="str">
        <f t="shared" si="1"/>
        <v>Parkinson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S21" s="8" t="s">
        <v>269</v>
      </c>
      <c r="T21" s="9" t="s">
        <v>273</v>
      </c>
      <c r="U21" s="9" t="s">
        <v>274</v>
      </c>
      <c r="V21" s="9" t="s">
        <v>275</v>
      </c>
      <c r="W21" s="10" t="s">
        <v>276</v>
      </c>
    </row>
    <row r="22" spans="1:23" x14ac:dyDescent="0.25">
      <c r="A22" t="s">
        <v>189</v>
      </c>
      <c r="B22">
        <v>3382506</v>
      </c>
      <c r="C22">
        <v>1</v>
      </c>
      <c r="D22" t="str">
        <f t="shared" si="0"/>
        <v>MALE</v>
      </c>
      <c r="E22" t="str">
        <f t="shared" si="1"/>
        <v>Parkinson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S22" s="11" t="s">
        <v>128</v>
      </c>
      <c r="T22" s="1">
        <f>SUMIF(D:D, "FEMALE", L:L)</f>
        <v>25</v>
      </c>
      <c r="U22" s="1">
        <f xml:space="preserve"> T22 *100 /$T$7</f>
        <v>69.444444444444443</v>
      </c>
      <c r="V22" s="1"/>
      <c r="W22" s="12"/>
    </row>
    <row r="23" spans="1:23" x14ac:dyDescent="0.25">
      <c r="A23" t="s">
        <v>192</v>
      </c>
      <c r="B23">
        <v>3391006</v>
      </c>
      <c r="C23">
        <v>1</v>
      </c>
      <c r="D23" t="str">
        <f t="shared" si="0"/>
        <v>MALE</v>
      </c>
      <c r="E23" t="str">
        <f t="shared" si="1"/>
        <v>Parkinson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S23" s="11" t="s">
        <v>129</v>
      </c>
      <c r="T23" s="1">
        <f>SUMIF(D:D, "FEMALE", M:M)</f>
        <v>28</v>
      </c>
      <c r="U23" s="1">
        <f t="shared" ref="U23:U26" si="3" xml:space="preserve"> T23 *100 /$T$7</f>
        <v>77.777777777777771</v>
      </c>
      <c r="V23" s="1"/>
      <c r="W23" s="12"/>
    </row>
    <row r="24" spans="1:23" x14ac:dyDescent="0.25">
      <c r="A24" t="s">
        <v>193</v>
      </c>
      <c r="B24">
        <v>3391006</v>
      </c>
      <c r="C24">
        <v>1</v>
      </c>
      <c r="D24" t="str">
        <f t="shared" si="0"/>
        <v>MALE</v>
      </c>
      <c r="E24" t="str">
        <f t="shared" si="1"/>
        <v>Parkinson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S24" s="11" t="s">
        <v>130</v>
      </c>
      <c r="T24" s="1">
        <f>SUMIF(D:D, "FEMALE", N:N)</f>
        <v>24</v>
      </c>
      <c r="U24" s="1">
        <f t="shared" si="3"/>
        <v>66.666666666666671</v>
      </c>
      <c r="V24" s="1"/>
      <c r="W24" s="12"/>
    </row>
    <row r="25" spans="1:23" x14ac:dyDescent="0.25">
      <c r="A25" t="s">
        <v>200</v>
      </c>
      <c r="B25">
        <v>3598466</v>
      </c>
      <c r="C25">
        <v>1</v>
      </c>
      <c r="D25" t="str">
        <f t="shared" si="0"/>
        <v>MALE</v>
      </c>
      <c r="E25" t="str">
        <f t="shared" si="1"/>
        <v>Parkinson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S25" s="11" t="s">
        <v>279</v>
      </c>
      <c r="T25" s="1">
        <f>SUMIF(D:D, "FEMALE", O:O)</f>
        <v>24</v>
      </c>
      <c r="U25" s="1">
        <f t="shared" si="3"/>
        <v>66.666666666666671</v>
      </c>
      <c r="V25" s="1"/>
      <c r="W25" s="12"/>
    </row>
    <row r="26" spans="1:23" x14ac:dyDescent="0.25">
      <c r="A26" t="s">
        <v>201</v>
      </c>
      <c r="B26">
        <v>3598466</v>
      </c>
      <c r="C26">
        <v>1</v>
      </c>
      <c r="D26" t="str">
        <f t="shared" si="0"/>
        <v>MALE</v>
      </c>
      <c r="E26" t="str">
        <f t="shared" si="1"/>
        <v>Parkinson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S26" s="11" t="s">
        <v>280</v>
      </c>
      <c r="T26" s="1">
        <f>SUMIF(D:D, "FEMALE", P:P)</f>
        <v>21</v>
      </c>
      <c r="U26" s="1">
        <f t="shared" si="3"/>
        <v>58.333333333333336</v>
      </c>
      <c r="V26" s="1"/>
      <c r="W26" s="12"/>
    </row>
    <row r="27" spans="1:23" x14ac:dyDescent="0.25">
      <c r="A27" t="s">
        <v>210</v>
      </c>
      <c r="B27">
        <v>4069794</v>
      </c>
      <c r="C27">
        <v>1</v>
      </c>
      <c r="D27" t="str">
        <f t="shared" si="0"/>
        <v>MALE</v>
      </c>
      <c r="E27" t="str">
        <f t="shared" si="1"/>
        <v>Parkinson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S27" s="19" t="s">
        <v>283</v>
      </c>
      <c r="T27" s="20"/>
      <c r="U27" s="20">
        <f>AVERAGE(U22:U26)</f>
        <v>67.777777777777786</v>
      </c>
      <c r="V27" s="1">
        <f>Table68373242730[[#This Row],[Column3]] - 1.96*$U28/SQRT(T7)</f>
        <v>65.500203261101689</v>
      </c>
      <c r="W27" s="1">
        <f>Table68373242730[[#This Row],[Column3]] + 1.96*$U28/SQRT(T7)</f>
        <v>70.055352294453883</v>
      </c>
    </row>
    <row r="28" spans="1:23" x14ac:dyDescent="0.25">
      <c r="A28" t="s">
        <v>214</v>
      </c>
      <c r="B28">
        <v>4215662</v>
      </c>
      <c r="C28">
        <v>0</v>
      </c>
      <c r="D28" t="str">
        <f t="shared" si="0"/>
        <v>FEMALE</v>
      </c>
      <c r="E28" t="str">
        <f t="shared" si="1"/>
        <v>Parkinson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S28" s="19" t="s">
        <v>277</v>
      </c>
      <c r="T28" s="20"/>
      <c r="U28" s="20">
        <f>_xlfn.STDEV.S(U22:U26)</f>
        <v>6.9721668877839589</v>
      </c>
      <c r="V28" s="1"/>
      <c r="W28" s="12"/>
    </row>
    <row r="29" spans="1:23" x14ac:dyDescent="0.25">
      <c r="A29" t="s">
        <v>215</v>
      </c>
      <c r="B29">
        <v>4215662</v>
      </c>
      <c r="C29">
        <v>0</v>
      </c>
      <c r="D29" t="str">
        <f t="shared" si="0"/>
        <v>FEMALE</v>
      </c>
      <c r="E29" t="str">
        <f t="shared" si="1"/>
        <v>Parkinson</v>
      </c>
      <c r="F29">
        <v>1</v>
      </c>
      <c r="G29">
        <v>1</v>
      </c>
      <c r="H29">
        <v>0</v>
      </c>
      <c r="I29">
        <v>1</v>
      </c>
      <c r="J29">
        <v>1</v>
      </c>
      <c r="K29">
        <v>0</v>
      </c>
      <c r="L29">
        <v>1</v>
      </c>
      <c r="M29">
        <v>0</v>
      </c>
      <c r="N29">
        <v>1</v>
      </c>
      <c r="O29">
        <v>1</v>
      </c>
      <c r="P29">
        <v>0</v>
      </c>
      <c r="Q29">
        <v>1</v>
      </c>
      <c r="S29" s="11" t="s">
        <v>271</v>
      </c>
      <c r="T29" s="1">
        <f>SUMIF(D:D, "FEMALE", Q:Q)</f>
        <v>28</v>
      </c>
      <c r="U29" s="1"/>
      <c r="V29" s="1"/>
      <c r="W29" s="12"/>
    </row>
    <row r="30" spans="1:23" x14ac:dyDescent="0.25">
      <c r="A30" t="s">
        <v>216</v>
      </c>
      <c r="B30">
        <v>4244556</v>
      </c>
      <c r="C30">
        <v>1</v>
      </c>
      <c r="D30" t="str">
        <f t="shared" si="0"/>
        <v>MALE</v>
      </c>
      <c r="E30" t="str">
        <f t="shared" si="1"/>
        <v>Parkinson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S30" s="14" t="s">
        <v>278</v>
      </c>
      <c r="T30" s="15"/>
      <c r="U30" s="15">
        <f xml:space="preserve"> T29 * 100 / T7</f>
        <v>77.777777777777771</v>
      </c>
      <c r="V30" s="15"/>
      <c r="W30" s="16"/>
    </row>
    <row r="31" spans="1:23" x14ac:dyDescent="0.25">
      <c r="A31" t="s">
        <v>217</v>
      </c>
      <c r="B31">
        <v>4244556</v>
      </c>
      <c r="C31">
        <v>1</v>
      </c>
      <c r="D31" t="str">
        <f t="shared" si="0"/>
        <v>MALE</v>
      </c>
      <c r="E31" t="str">
        <f t="shared" si="1"/>
        <v>Parkinson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</row>
    <row r="32" spans="1:23" x14ac:dyDescent="0.25">
      <c r="A32" t="s">
        <v>218</v>
      </c>
      <c r="B32">
        <v>4322638</v>
      </c>
      <c r="C32">
        <v>1</v>
      </c>
      <c r="D32" t="str">
        <f t="shared" si="0"/>
        <v>MALE</v>
      </c>
      <c r="E32" t="str">
        <f t="shared" si="1"/>
        <v>Parkinson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S32" s="8" t="s">
        <v>282</v>
      </c>
      <c r="T32" s="9" t="s">
        <v>273</v>
      </c>
      <c r="U32" s="9" t="s">
        <v>274</v>
      </c>
      <c r="V32" s="9" t="s">
        <v>275</v>
      </c>
      <c r="W32" s="10" t="s">
        <v>276</v>
      </c>
    </row>
    <row r="33" spans="1:23" x14ac:dyDescent="0.25">
      <c r="A33" t="s">
        <v>219</v>
      </c>
      <c r="B33">
        <v>4322638</v>
      </c>
      <c r="C33">
        <v>1</v>
      </c>
      <c r="D33" t="str">
        <f t="shared" si="0"/>
        <v>MALE</v>
      </c>
      <c r="E33" t="str">
        <f t="shared" si="1"/>
        <v>Parkinson</v>
      </c>
      <c r="F33">
        <v>1</v>
      </c>
      <c r="G33">
        <v>1</v>
      </c>
      <c r="H33">
        <v>0</v>
      </c>
      <c r="I33">
        <v>0</v>
      </c>
      <c r="J33">
        <v>1</v>
      </c>
      <c r="K33">
        <v>1</v>
      </c>
      <c r="L33">
        <v>1</v>
      </c>
      <c r="M33">
        <v>0</v>
      </c>
      <c r="N33">
        <v>0</v>
      </c>
      <c r="O33">
        <v>1</v>
      </c>
      <c r="P33">
        <v>1</v>
      </c>
      <c r="Q33">
        <v>1</v>
      </c>
      <c r="S33" s="11" t="s">
        <v>128</v>
      </c>
      <c r="T33" s="1">
        <f>SUM(L:L)</f>
        <v>68</v>
      </c>
      <c r="U33" s="1">
        <f xml:space="preserve"> T33 *100 /$T$8</f>
        <v>73.913043478260875</v>
      </c>
      <c r="V33" s="1"/>
      <c r="W33" s="12"/>
    </row>
    <row r="34" spans="1:23" x14ac:dyDescent="0.25">
      <c r="A34" t="s">
        <v>220</v>
      </c>
      <c r="B34">
        <v>4375090</v>
      </c>
      <c r="C34">
        <v>0</v>
      </c>
      <c r="D34" t="str">
        <f t="shared" si="0"/>
        <v>FEMALE</v>
      </c>
      <c r="E34" t="str">
        <f t="shared" si="1"/>
        <v>Parkinson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S34" s="11" t="s">
        <v>129</v>
      </c>
      <c r="T34" s="1">
        <f>SUM(M:M)</f>
        <v>71</v>
      </c>
      <c r="U34" s="1">
        <f t="shared" ref="U34:U37" si="4" xml:space="preserve"> T34 *100 /$T$8</f>
        <v>77.173913043478265</v>
      </c>
      <c r="V34" s="1"/>
      <c r="W34" s="12"/>
    </row>
    <row r="35" spans="1:23" x14ac:dyDescent="0.25">
      <c r="A35" t="s">
        <v>224</v>
      </c>
      <c r="B35">
        <v>4532453</v>
      </c>
      <c r="C35">
        <v>0</v>
      </c>
      <c r="D35" t="str">
        <f t="shared" si="0"/>
        <v>FEMALE</v>
      </c>
      <c r="E35" t="str">
        <f t="shared" si="1"/>
        <v>Parkinson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1</v>
      </c>
      <c r="P35">
        <v>0</v>
      </c>
      <c r="Q35">
        <v>0</v>
      </c>
      <c r="S35" s="11" t="s">
        <v>130</v>
      </c>
      <c r="T35" s="1">
        <f>SUM(N:N)</f>
        <v>70</v>
      </c>
      <c r="U35" s="1">
        <f t="shared" si="4"/>
        <v>76.086956521739125</v>
      </c>
      <c r="V35" s="1"/>
      <c r="W35" s="12"/>
    </row>
    <row r="36" spans="1:23" x14ac:dyDescent="0.25">
      <c r="A36" t="s">
        <v>228</v>
      </c>
      <c r="B36">
        <v>4614800</v>
      </c>
      <c r="C36">
        <v>0</v>
      </c>
      <c r="D36" t="str">
        <f t="shared" si="0"/>
        <v>FEMALE</v>
      </c>
      <c r="E36" t="str">
        <f t="shared" si="1"/>
        <v>Parkinson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S36" s="11" t="s">
        <v>279</v>
      </c>
      <c r="T36" s="1">
        <f>SUM(O:O)</f>
        <v>65</v>
      </c>
      <c r="U36" s="1">
        <f t="shared" si="4"/>
        <v>70.652173913043484</v>
      </c>
      <c r="V36" s="1"/>
      <c r="W36" s="12"/>
    </row>
    <row r="37" spans="1:23" x14ac:dyDescent="0.25">
      <c r="A37" t="s">
        <v>229</v>
      </c>
      <c r="B37">
        <v>4614800</v>
      </c>
      <c r="C37">
        <v>0</v>
      </c>
      <c r="D37" t="str">
        <f t="shared" si="0"/>
        <v>FEMALE</v>
      </c>
      <c r="E37" t="str">
        <f t="shared" si="1"/>
        <v>Parkinson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S37" s="11" t="s">
        <v>280</v>
      </c>
      <c r="T37" s="1">
        <f>SUM(P:P)</f>
        <v>63</v>
      </c>
      <c r="U37" s="1">
        <f t="shared" si="4"/>
        <v>68.478260869565219</v>
      </c>
      <c r="V37" s="1"/>
      <c r="W37" s="12"/>
    </row>
    <row r="38" spans="1:23" x14ac:dyDescent="0.25">
      <c r="A38" t="s">
        <v>233</v>
      </c>
      <c r="B38">
        <v>4751589</v>
      </c>
      <c r="C38">
        <v>0</v>
      </c>
      <c r="D38" t="str">
        <f t="shared" si="0"/>
        <v>FEMALE</v>
      </c>
      <c r="E38" t="str">
        <f t="shared" si="1"/>
        <v>Parkinson</v>
      </c>
      <c r="F38">
        <v>1</v>
      </c>
      <c r="G38">
        <v>1</v>
      </c>
      <c r="H38">
        <v>1</v>
      </c>
      <c r="I38">
        <v>1</v>
      </c>
      <c r="J38">
        <v>0</v>
      </c>
      <c r="K38">
        <v>1</v>
      </c>
      <c r="L38">
        <v>1</v>
      </c>
      <c r="M38">
        <v>1</v>
      </c>
      <c r="N38">
        <v>1</v>
      </c>
      <c r="O38">
        <v>0</v>
      </c>
      <c r="P38">
        <v>1</v>
      </c>
      <c r="Q38">
        <v>1</v>
      </c>
      <c r="S38" s="19" t="s">
        <v>283</v>
      </c>
      <c r="T38" s="13"/>
      <c r="U38" s="20">
        <f>AVERAGE(U11:U15)</f>
        <v>76.785714285714292</v>
      </c>
      <c r="V38" s="1">
        <f>Table683734252831[[#This Row],[Column3]] - 1.96*$U39/SQRT(T8)</f>
        <v>76.039070332811917</v>
      </c>
      <c r="W38" s="1">
        <f>Table683734252831[[#This Row],[Column3]] + 1.96*$U39/SQRT(T8)</f>
        <v>77.532358238616666</v>
      </c>
    </row>
    <row r="39" spans="1:23" x14ac:dyDescent="0.25">
      <c r="A39" t="s">
        <v>237</v>
      </c>
      <c r="B39">
        <v>4868455</v>
      </c>
      <c r="C39">
        <v>0</v>
      </c>
      <c r="D39" t="str">
        <f t="shared" si="0"/>
        <v>FEMALE</v>
      </c>
      <c r="E39" t="str">
        <f t="shared" si="1"/>
        <v>Parkinson</v>
      </c>
      <c r="F39">
        <v>1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1</v>
      </c>
      <c r="N39">
        <v>1</v>
      </c>
      <c r="O39">
        <v>0</v>
      </c>
      <c r="P39">
        <v>0</v>
      </c>
      <c r="Q39">
        <v>0</v>
      </c>
      <c r="S39" s="19" t="s">
        <v>277</v>
      </c>
      <c r="T39" s="13"/>
      <c r="U39" s="20">
        <f>_xlfn.STDEV.S(U33:U37)</f>
        <v>3.6538557204286102</v>
      </c>
      <c r="V39" s="1"/>
      <c r="W39" s="12"/>
    </row>
    <row r="40" spans="1:23" x14ac:dyDescent="0.25">
      <c r="A40" t="s">
        <v>238</v>
      </c>
      <c r="B40">
        <v>4868455</v>
      </c>
      <c r="C40">
        <v>0</v>
      </c>
      <c r="D40" t="str">
        <f t="shared" si="0"/>
        <v>FEMALE</v>
      </c>
      <c r="E40" t="str">
        <f t="shared" si="1"/>
        <v>Parkinson</v>
      </c>
      <c r="F40">
        <v>1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1</v>
      </c>
      <c r="O40">
        <v>1</v>
      </c>
      <c r="P40">
        <v>0</v>
      </c>
      <c r="Q40">
        <v>1</v>
      </c>
      <c r="S40" s="11" t="s">
        <v>271</v>
      </c>
      <c r="T40" s="1">
        <f>SUM(Q:Q)</f>
        <v>72</v>
      </c>
      <c r="U40" s="1"/>
      <c r="V40" s="1"/>
      <c r="W40" s="12"/>
    </row>
    <row r="41" spans="1:23" x14ac:dyDescent="0.25">
      <c r="A41" t="s">
        <v>241</v>
      </c>
      <c r="B41">
        <v>5101325</v>
      </c>
      <c r="C41">
        <v>1</v>
      </c>
      <c r="D41" t="str">
        <f t="shared" si="0"/>
        <v>MALE</v>
      </c>
      <c r="E41" t="str">
        <f t="shared" si="1"/>
        <v>Parkinson</v>
      </c>
      <c r="F41">
        <v>1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S41" s="14" t="s">
        <v>278</v>
      </c>
      <c r="T41" s="15"/>
      <c r="U41" s="15">
        <f xml:space="preserve"> T40 * 100 / T8</f>
        <v>78.260869565217391</v>
      </c>
      <c r="V41" s="15"/>
      <c r="W41" s="16"/>
    </row>
    <row r="42" spans="1:23" x14ac:dyDescent="0.25">
      <c r="A42" t="s">
        <v>248</v>
      </c>
      <c r="B42">
        <v>5424494</v>
      </c>
      <c r="C42">
        <v>1</v>
      </c>
      <c r="D42" t="str">
        <f t="shared" si="0"/>
        <v>MALE</v>
      </c>
      <c r="E42" t="str">
        <f t="shared" si="1"/>
        <v>Parkinson</v>
      </c>
      <c r="F42">
        <v>1</v>
      </c>
      <c r="G42">
        <v>0</v>
      </c>
      <c r="H42">
        <v>1</v>
      </c>
      <c r="I42">
        <v>0</v>
      </c>
      <c r="J42">
        <v>1</v>
      </c>
      <c r="K42">
        <v>1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</row>
    <row r="43" spans="1:23" x14ac:dyDescent="0.25">
      <c r="A43" t="s">
        <v>249</v>
      </c>
      <c r="B43">
        <v>5424494</v>
      </c>
      <c r="C43">
        <v>1</v>
      </c>
      <c r="D43" t="str">
        <f t="shared" si="0"/>
        <v>MALE</v>
      </c>
      <c r="E43" t="str">
        <f t="shared" si="1"/>
        <v>Parkinson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</row>
    <row r="44" spans="1:23" x14ac:dyDescent="0.25">
      <c r="A44" t="s">
        <v>252</v>
      </c>
      <c r="B44">
        <v>5563399</v>
      </c>
      <c r="C44">
        <v>0</v>
      </c>
      <c r="D44" t="str">
        <f t="shared" si="0"/>
        <v>FEMALE</v>
      </c>
      <c r="E44" t="str">
        <f t="shared" si="1"/>
        <v>Parkinson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</row>
    <row r="45" spans="1:23" x14ac:dyDescent="0.25">
      <c r="A45" t="s">
        <v>253</v>
      </c>
      <c r="B45">
        <v>5572442</v>
      </c>
      <c r="C45">
        <v>1</v>
      </c>
      <c r="D45" t="str">
        <f t="shared" si="0"/>
        <v>MALE</v>
      </c>
      <c r="E45" t="str">
        <f t="shared" si="1"/>
        <v>Parkinson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</row>
    <row r="46" spans="1:23" x14ac:dyDescent="0.25">
      <c r="A46" t="s">
        <v>254</v>
      </c>
      <c r="B46">
        <v>5572442</v>
      </c>
      <c r="C46">
        <v>1</v>
      </c>
      <c r="D46" t="str">
        <f t="shared" si="0"/>
        <v>MALE</v>
      </c>
      <c r="E46" t="str">
        <f t="shared" si="1"/>
        <v>Parkinson</v>
      </c>
      <c r="F46">
        <v>1</v>
      </c>
      <c r="G46">
        <v>1</v>
      </c>
      <c r="H46">
        <v>1</v>
      </c>
      <c r="I46">
        <v>0</v>
      </c>
      <c r="J46">
        <v>1</v>
      </c>
      <c r="K46">
        <v>0</v>
      </c>
      <c r="L46">
        <v>1</v>
      </c>
      <c r="M46">
        <v>1</v>
      </c>
      <c r="N46">
        <v>0</v>
      </c>
      <c r="O46">
        <v>1</v>
      </c>
      <c r="P46">
        <v>0</v>
      </c>
      <c r="Q46">
        <v>1</v>
      </c>
    </row>
    <row r="47" spans="1:23" x14ac:dyDescent="0.25">
      <c r="A47" t="s">
        <v>258</v>
      </c>
      <c r="B47">
        <v>5659619</v>
      </c>
      <c r="C47">
        <v>1</v>
      </c>
      <c r="D47" t="str">
        <f t="shared" si="0"/>
        <v>MALE</v>
      </c>
      <c r="E47" t="str">
        <f t="shared" si="1"/>
        <v>Parkinson</v>
      </c>
      <c r="F47">
        <v>1</v>
      </c>
      <c r="G47">
        <v>1</v>
      </c>
      <c r="H47">
        <v>0</v>
      </c>
      <c r="I47">
        <v>1</v>
      </c>
      <c r="J47">
        <v>1</v>
      </c>
      <c r="K47">
        <v>1</v>
      </c>
      <c r="L47">
        <v>1</v>
      </c>
      <c r="M47">
        <v>0</v>
      </c>
      <c r="N47">
        <v>1</v>
      </c>
      <c r="O47">
        <v>1</v>
      </c>
      <c r="P47">
        <v>1</v>
      </c>
      <c r="Q47">
        <v>1</v>
      </c>
    </row>
    <row r="48" spans="1:23" x14ac:dyDescent="0.25">
      <c r="A48" t="s">
        <v>5</v>
      </c>
      <c r="B48">
        <v>1015022</v>
      </c>
      <c r="C48">
        <v>1</v>
      </c>
      <c r="D48" t="str">
        <f>IF(C48=1, "MALE", "FEMALE")</f>
        <v>MALE</v>
      </c>
      <c r="E48" t="str">
        <f>IF(F48=0,"Healthy","Parkinson")</f>
        <v>Healthy</v>
      </c>
      <c r="F48">
        <v>0</v>
      </c>
      <c r="G48">
        <v>1</v>
      </c>
      <c r="H48">
        <v>0</v>
      </c>
      <c r="I48">
        <v>0</v>
      </c>
      <c r="J48">
        <v>1</v>
      </c>
      <c r="K48">
        <v>1</v>
      </c>
      <c r="L48">
        <f>IF(G48 = $F48, 1, 0)</f>
        <v>0</v>
      </c>
      <c r="M48">
        <f t="shared" ref="M48:P63" si="5">IF(H48 = $F48, 1, 0)</f>
        <v>1</v>
      </c>
      <c r="N48">
        <f t="shared" si="5"/>
        <v>1</v>
      </c>
      <c r="O48">
        <f t="shared" si="5"/>
        <v>0</v>
      </c>
      <c r="P48">
        <f t="shared" si="5"/>
        <v>0</v>
      </c>
      <c r="Q48">
        <f>MODE(L48:P48)</f>
        <v>0</v>
      </c>
    </row>
    <row r="49" spans="1:17" x14ac:dyDescent="0.25">
      <c r="A49" t="s">
        <v>6</v>
      </c>
      <c r="B49">
        <v>1015022</v>
      </c>
      <c r="C49">
        <v>1</v>
      </c>
      <c r="D49" t="str">
        <f t="shared" ref="D49:D93" si="6">IF(C49=1, "MALE", "FEMALE")</f>
        <v>MALE</v>
      </c>
      <c r="E49" t="str">
        <f t="shared" ref="E49:E93" si="7">IF(F49=0,"Healthy","Parkinson")</f>
        <v>Healthy</v>
      </c>
      <c r="F49">
        <v>0</v>
      </c>
      <c r="G49">
        <v>1</v>
      </c>
      <c r="H49">
        <v>0</v>
      </c>
      <c r="I49">
        <v>0</v>
      </c>
      <c r="J49">
        <v>1</v>
      </c>
      <c r="K49">
        <v>1</v>
      </c>
      <c r="L49">
        <f t="shared" ref="L49:P93" si="8">IF(G49 = $F49, 1, 0)</f>
        <v>0</v>
      </c>
      <c r="M49">
        <f t="shared" si="5"/>
        <v>1</v>
      </c>
      <c r="N49">
        <f t="shared" si="5"/>
        <v>1</v>
      </c>
      <c r="O49">
        <f t="shared" si="5"/>
        <v>0</v>
      </c>
      <c r="P49">
        <f t="shared" si="5"/>
        <v>0</v>
      </c>
      <c r="Q49">
        <f t="shared" ref="Q49:Q93" si="9">MODE(L49:P49)</f>
        <v>0</v>
      </c>
    </row>
    <row r="50" spans="1:17" x14ac:dyDescent="0.25">
      <c r="A50" t="s">
        <v>13</v>
      </c>
      <c r="B50">
        <v>1060237</v>
      </c>
      <c r="C50">
        <v>1</v>
      </c>
      <c r="D50" t="str">
        <f t="shared" si="6"/>
        <v>MALE</v>
      </c>
      <c r="E50" t="str">
        <f t="shared" si="7"/>
        <v>Healthy</v>
      </c>
      <c r="F50">
        <v>0</v>
      </c>
      <c r="G50">
        <v>1</v>
      </c>
      <c r="H50">
        <v>0</v>
      </c>
      <c r="I50">
        <v>0</v>
      </c>
      <c r="J50">
        <v>0</v>
      </c>
      <c r="K50">
        <v>1</v>
      </c>
      <c r="L50">
        <f t="shared" si="8"/>
        <v>0</v>
      </c>
      <c r="M50">
        <f t="shared" si="5"/>
        <v>1</v>
      </c>
      <c r="N50">
        <f t="shared" si="5"/>
        <v>1</v>
      </c>
      <c r="O50">
        <f t="shared" si="5"/>
        <v>1</v>
      </c>
      <c r="P50">
        <f t="shared" si="5"/>
        <v>0</v>
      </c>
      <c r="Q50">
        <f t="shared" si="9"/>
        <v>1</v>
      </c>
    </row>
    <row r="51" spans="1:17" x14ac:dyDescent="0.25">
      <c r="A51" t="s">
        <v>20</v>
      </c>
      <c r="B51">
        <v>1176130</v>
      </c>
      <c r="C51">
        <v>1</v>
      </c>
      <c r="D51" t="str">
        <f t="shared" si="6"/>
        <v>MALE</v>
      </c>
      <c r="E51" t="str">
        <f t="shared" si="7"/>
        <v>Healthy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8"/>
        <v>1</v>
      </c>
      <c r="M51">
        <f t="shared" si="5"/>
        <v>1</v>
      </c>
      <c r="N51">
        <f t="shared" si="5"/>
        <v>1</v>
      </c>
      <c r="O51">
        <f t="shared" si="5"/>
        <v>1</v>
      </c>
      <c r="P51">
        <f t="shared" si="5"/>
        <v>1</v>
      </c>
      <c r="Q51">
        <f t="shared" si="9"/>
        <v>1</v>
      </c>
    </row>
    <row r="52" spans="1:17" x14ac:dyDescent="0.25">
      <c r="A52" t="s">
        <v>21</v>
      </c>
      <c r="B52">
        <v>1176130</v>
      </c>
      <c r="C52">
        <v>1</v>
      </c>
      <c r="D52" t="str">
        <f t="shared" si="6"/>
        <v>MALE</v>
      </c>
      <c r="E52" t="str">
        <f t="shared" si="7"/>
        <v>Healthy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f t="shared" si="8"/>
        <v>1</v>
      </c>
      <c r="M52">
        <f t="shared" si="5"/>
        <v>0</v>
      </c>
      <c r="N52">
        <f t="shared" si="5"/>
        <v>1</v>
      </c>
      <c r="O52">
        <f t="shared" si="5"/>
        <v>1</v>
      </c>
      <c r="P52">
        <f t="shared" si="5"/>
        <v>1</v>
      </c>
      <c r="Q52">
        <f t="shared" si="9"/>
        <v>1</v>
      </c>
    </row>
    <row r="53" spans="1:17" x14ac:dyDescent="0.25">
      <c r="A53" t="s">
        <v>24</v>
      </c>
      <c r="B53">
        <v>1192959</v>
      </c>
      <c r="C53">
        <v>0</v>
      </c>
      <c r="D53" t="str">
        <f t="shared" si="6"/>
        <v>FEMALE</v>
      </c>
      <c r="E53" t="str">
        <f t="shared" si="7"/>
        <v>Healthy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f t="shared" si="8"/>
        <v>1</v>
      </c>
      <c r="M53">
        <f t="shared" si="5"/>
        <v>1</v>
      </c>
      <c r="N53">
        <f t="shared" si="5"/>
        <v>0</v>
      </c>
      <c r="O53">
        <f t="shared" si="5"/>
        <v>0</v>
      </c>
      <c r="P53">
        <f t="shared" si="5"/>
        <v>1</v>
      </c>
      <c r="Q53">
        <f t="shared" si="9"/>
        <v>1</v>
      </c>
    </row>
    <row r="54" spans="1:17" x14ac:dyDescent="0.25">
      <c r="A54" t="s">
        <v>32</v>
      </c>
      <c r="B54">
        <v>1242111</v>
      </c>
      <c r="C54">
        <v>1</v>
      </c>
      <c r="D54" t="str">
        <f t="shared" si="6"/>
        <v>MALE</v>
      </c>
      <c r="E54" t="str">
        <f t="shared" si="7"/>
        <v>Healthy</v>
      </c>
      <c r="F54">
        <v>0</v>
      </c>
      <c r="G54">
        <v>1</v>
      </c>
      <c r="H54">
        <v>0</v>
      </c>
      <c r="I54">
        <v>1</v>
      </c>
      <c r="J54">
        <v>1</v>
      </c>
      <c r="K54">
        <v>0</v>
      </c>
      <c r="L54">
        <f t="shared" si="8"/>
        <v>0</v>
      </c>
      <c r="M54">
        <f t="shared" si="5"/>
        <v>1</v>
      </c>
      <c r="N54">
        <f t="shared" si="5"/>
        <v>0</v>
      </c>
      <c r="O54">
        <f t="shared" si="5"/>
        <v>0</v>
      </c>
      <c r="P54">
        <f t="shared" si="5"/>
        <v>1</v>
      </c>
      <c r="Q54">
        <f t="shared" si="9"/>
        <v>0</v>
      </c>
    </row>
    <row r="55" spans="1:17" x14ac:dyDescent="0.25">
      <c r="A55" t="s">
        <v>33</v>
      </c>
      <c r="B55">
        <v>1242111</v>
      </c>
      <c r="C55">
        <v>1</v>
      </c>
      <c r="D55" t="str">
        <f t="shared" si="6"/>
        <v>MALE</v>
      </c>
      <c r="E55" t="str">
        <f t="shared" si="7"/>
        <v>Healthy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f t="shared" si="8"/>
        <v>1</v>
      </c>
      <c r="M55">
        <f t="shared" si="5"/>
        <v>1</v>
      </c>
      <c r="N55">
        <f t="shared" si="5"/>
        <v>0</v>
      </c>
      <c r="O55">
        <f t="shared" si="5"/>
        <v>1</v>
      </c>
      <c r="P55">
        <f t="shared" si="5"/>
        <v>1</v>
      </c>
      <c r="Q55">
        <f t="shared" si="9"/>
        <v>1</v>
      </c>
    </row>
    <row r="56" spans="1:17" x14ac:dyDescent="0.25">
      <c r="A56" t="s">
        <v>34</v>
      </c>
      <c r="B56">
        <v>1246296</v>
      </c>
      <c r="C56">
        <v>1</v>
      </c>
      <c r="D56" t="str">
        <f t="shared" si="6"/>
        <v>MALE</v>
      </c>
      <c r="E56" t="str">
        <f t="shared" si="7"/>
        <v>Healthy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f t="shared" si="8"/>
        <v>0</v>
      </c>
      <c r="M56">
        <f t="shared" si="5"/>
        <v>1</v>
      </c>
      <c r="N56">
        <f t="shared" si="5"/>
        <v>1</v>
      </c>
      <c r="O56">
        <f t="shared" si="5"/>
        <v>1</v>
      </c>
      <c r="P56">
        <f t="shared" si="5"/>
        <v>1</v>
      </c>
      <c r="Q56">
        <f t="shared" si="9"/>
        <v>1</v>
      </c>
    </row>
    <row r="57" spans="1:17" x14ac:dyDescent="0.25">
      <c r="A57" t="s">
        <v>35</v>
      </c>
      <c r="B57">
        <v>1246296</v>
      </c>
      <c r="C57">
        <v>1</v>
      </c>
      <c r="D57" t="str">
        <f t="shared" si="6"/>
        <v>MALE</v>
      </c>
      <c r="E57" t="str">
        <f t="shared" si="7"/>
        <v>Healthy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f t="shared" si="8"/>
        <v>0</v>
      </c>
      <c r="M57">
        <f t="shared" si="5"/>
        <v>1</v>
      </c>
      <c r="N57">
        <f t="shared" si="5"/>
        <v>1</v>
      </c>
      <c r="O57">
        <f t="shared" si="5"/>
        <v>1</v>
      </c>
      <c r="P57">
        <f t="shared" si="5"/>
        <v>1</v>
      </c>
      <c r="Q57">
        <f t="shared" si="9"/>
        <v>1</v>
      </c>
    </row>
    <row r="58" spans="1:17" x14ac:dyDescent="0.25">
      <c r="A58" t="s">
        <v>38</v>
      </c>
      <c r="B58">
        <v>1268753</v>
      </c>
      <c r="C58">
        <v>0</v>
      </c>
      <c r="D58" t="str">
        <f t="shared" si="6"/>
        <v>FEMALE</v>
      </c>
      <c r="E58" t="str">
        <f t="shared" si="7"/>
        <v>Healthy</v>
      </c>
      <c r="F58">
        <v>0</v>
      </c>
      <c r="G58">
        <v>1</v>
      </c>
      <c r="H58">
        <v>1</v>
      </c>
      <c r="I58">
        <v>1</v>
      </c>
      <c r="J58">
        <v>0</v>
      </c>
      <c r="K58">
        <v>0</v>
      </c>
      <c r="L58">
        <f t="shared" si="8"/>
        <v>0</v>
      </c>
      <c r="M58">
        <f t="shared" si="5"/>
        <v>0</v>
      </c>
      <c r="N58">
        <f t="shared" si="5"/>
        <v>0</v>
      </c>
      <c r="O58">
        <f t="shared" si="5"/>
        <v>1</v>
      </c>
      <c r="P58">
        <f t="shared" si="5"/>
        <v>1</v>
      </c>
      <c r="Q58">
        <f t="shared" si="9"/>
        <v>0</v>
      </c>
    </row>
    <row r="59" spans="1:17" x14ac:dyDescent="0.25">
      <c r="A59" t="s">
        <v>44</v>
      </c>
      <c r="B59">
        <v>1363123</v>
      </c>
      <c r="C59">
        <v>1</v>
      </c>
      <c r="D59" t="str">
        <f t="shared" si="6"/>
        <v>MALE</v>
      </c>
      <c r="E59" t="str">
        <f t="shared" si="7"/>
        <v>Healthy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8"/>
        <v>1</v>
      </c>
      <c r="M59">
        <f t="shared" si="5"/>
        <v>1</v>
      </c>
      <c r="N59">
        <f t="shared" si="5"/>
        <v>1</v>
      </c>
      <c r="O59">
        <f t="shared" si="5"/>
        <v>1</v>
      </c>
      <c r="P59">
        <f t="shared" si="5"/>
        <v>1</v>
      </c>
      <c r="Q59">
        <f t="shared" si="9"/>
        <v>1</v>
      </c>
    </row>
    <row r="60" spans="1:17" x14ac:dyDescent="0.25">
      <c r="A60" t="s">
        <v>45</v>
      </c>
      <c r="B60">
        <v>1363123</v>
      </c>
      <c r="C60">
        <v>1</v>
      </c>
      <c r="D60" t="str">
        <f t="shared" si="6"/>
        <v>MALE</v>
      </c>
      <c r="E60" t="str">
        <f t="shared" si="7"/>
        <v>Healthy</v>
      </c>
      <c r="F60">
        <v>0</v>
      </c>
      <c r="G60">
        <v>0</v>
      </c>
      <c r="H60">
        <v>1</v>
      </c>
      <c r="I60">
        <v>0</v>
      </c>
      <c r="J60">
        <v>1</v>
      </c>
      <c r="K60">
        <v>1</v>
      </c>
      <c r="L60">
        <f t="shared" si="8"/>
        <v>1</v>
      </c>
      <c r="M60">
        <f t="shared" si="5"/>
        <v>0</v>
      </c>
      <c r="N60">
        <f t="shared" si="5"/>
        <v>1</v>
      </c>
      <c r="O60">
        <f t="shared" si="5"/>
        <v>0</v>
      </c>
      <c r="P60">
        <f t="shared" si="5"/>
        <v>0</v>
      </c>
      <c r="Q60">
        <f t="shared" si="9"/>
        <v>0</v>
      </c>
    </row>
    <row r="61" spans="1:17" x14ac:dyDescent="0.25">
      <c r="A61" t="s">
        <v>46</v>
      </c>
      <c r="B61">
        <v>1378646</v>
      </c>
      <c r="C61">
        <v>1</v>
      </c>
      <c r="D61" t="str">
        <f t="shared" si="6"/>
        <v>MALE</v>
      </c>
      <c r="E61" t="str">
        <f t="shared" si="7"/>
        <v>Healthy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f t="shared" si="8"/>
        <v>1</v>
      </c>
      <c r="M61">
        <f t="shared" si="5"/>
        <v>1</v>
      </c>
      <c r="N61">
        <f t="shared" si="5"/>
        <v>1</v>
      </c>
      <c r="O61">
        <f t="shared" si="5"/>
        <v>1</v>
      </c>
      <c r="P61">
        <f t="shared" si="5"/>
        <v>0</v>
      </c>
      <c r="Q61">
        <f t="shared" si="9"/>
        <v>1</v>
      </c>
    </row>
    <row r="62" spans="1:17" x14ac:dyDescent="0.25">
      <c r="A62" t="s">
        <v>49</v>
      </c>
      <c r="B62">
        <v>1389445</v>
      </c>
      <c r="C62">
        <v>0</v>
      </c>
      <c r="D62" t="str">
        <f t="shared" si="6"/>
        <v>FEMALE</v>
      </c>
      <c r="E62" t="str">
        <f t="shared" si="7"/>
        <v>Healthy</v>
      </c>
      <c r="F62">
        <v>0</v>
      </c>
      <c r="G62">
        <v>0</v>
      </c>
      <c r="H62">
        <v>0</v>
      </c>
      <c r="I62">
        <v>1</v>
      </c>
      <c r="J62">
        <v>0</v>
      </c>
      <c r="K62">
        <v>1</v>
      </c>
      <c r="L62">
        <f t="shared" si="8"/>
        <v>1</v>
      </c>
      <c r="M62">
        <f t="shared" si="5"/>
        <v>1</v>
      </c>
      <c r="N62">
        <f t="shared" si="5"/>
        <v>0</v>
      </c>
      <c r="O62">
        <f t="shared" si="5"/>
        <v>1</v>
      </c>
      <c r="P62">
        <f t="shared" si="5"/>
        <v>0</v>
      </c>
      <c r="Q62">
        <f t="shared" si="9"/>
        <v>1</v>
      </c>
    </row>
    <row r="63" spans="1:17" x14ac:dyDescent="0.25">
      <c r="A63" t="s">
        <v>60</v>
      </c>
      <c r="B63">
        <v>1478082</v>
      </c>
      <c r="C63">
        <v>1</v>
      </c>
      <c r="D63" t="str">
        <f t="shared" si="6"/>
        <v>MALE</v>
      </c>
      <c r="E63" t="str">
        <f t="shared" si="7"/>
        <v>Healthy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f t="shared" si="8"/>
        <v>1</v>
      </c>
      <c r="M63">
        <f t="shared" si="5"/>
        <v>1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9"/>
        <v>0</v>
      </c>
    </row>
    <row r="64" spans="1:17" x14ac:dyDescent="0.25">
      <c r="A64" t="s">
        <v>61</v>
      </c>
      <c r="B64">
        <v>1478082</v>
      </c>
      <c r="C64">
        <v>1</v>
      </c>
      <c r="D64" t="str">
        <f t="shared" si="6"/>
        <v>MALE</v>
      </c>
      <c r="E64" t="str">
        <f t="shared" si="7"/>
        <v>Healthy</v>
      </c>
      <c r="F64">
        <v>0</v>
      </c>
      <c r="G64">
        <v>0</v>
      </c>
      <c r="H64">
        <v>0</v>
      </c>
      <c r="I64">
        <v>1</v>
      </c>
      <c r="J64">
        <v>1</v>
      </c>
      <c r="K64">
        <v>1</v>
      </c>
      <c r="L64">
        <f t="shared" si="8"/>
        <v>1</v>
      </c>
      <c r="M64">
        <f t="shared" si="8"/>
        <v>1</v>
      </c>
      <c r="N64">
        <f t="shared" si="8"/>
        <v>0</v>
      </c>
      <c r="O64">
        <f t="shared" si="8"/>
        <v>0</v>
      </c>
      <c r="P64">
        <f t="shared" si="8"/>
        <v>0</v>
      </c>
      <c r="Q64">
        <f t="shared" si="9"/>
        <v>0</v>
      </c>
    </row>
    <row r="65" spans="1:17" x14ac:dyDescent="0.25">
      <c r="A65" t="s">
        <v>67</v>
      </c>
      <c r="B65">
        <v>1488884</v>
      </c>
      <c r="C65">
        <v>0</v>
      </c>
      <c r="D65" t="str">
        <f t="shared" si="6"/>
        <v>FEMALE</v>
      </c>
      <c r="E65" t="str">
        <f t="shared" si="7"/>
        <v>Healthy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f t="shared" si="8"/>
        <v>0</v>
      </c>
      <c r="M65">
        <f t="shared" si="8"/>
        <v>1</v>
      </c>
      <c r="N65">
        <f t="shared" si="8"/>
        <v>1</v>
      </c>
      <c r="O65">
        <f t="shared" si="8"/>
        <v>1</v>
      </c>
      <c r="P65">
        <f t="shared" si="8"/>
        <v>1</v>
      </c>
      <c r="Q65">
        <f t="shared" si="9"/>
        <v>1</v>
      </c>
    </row>
    <row r="66" spans="1:17" x14ac:dyDescent="0.25">
      <c r="A66" t="s">
        <v>68</v>
      </c>
      <c r="B66">
        <v>1488884</v>
      </c>
      <c r="C66">
        <v>0</v>
      </c>
      <c r="D66" t="str">
        <f t="shared" si="6"/>
        <v>FEMALE</v>
      </c>
      <c r="E66" t="str">
        <f t="shared" si="7"/>
        <v>Healthy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8"/>
        <v>1</v>
      </c>
      <c r="M66">
        <f t="shared" si="8"/>
        <v>1</v>
      </c>
      <c r="N66">
        <f t="shared" si="8"/>
        <v>1</v>
      </c>
      <c r="O66">
        <f t="shared" si="8"/>
        <v>1</v>
      </c>
      <c r="P66">
        <f t="shared" si="8"/>
        <v>1</v>
      </c>
      <c r="Q66">
        <f t="shared" si="9"/>
        <v>1</v>
      </c>
    </row>
    <row r="67" spans="1:17" x14ac:dyDescent="0.25">
      <c r="A67" t="s">
        <v>69</v>
      </c>
      <c r="B67">
        <v>1494324</v>
      </c>
      <c r="C67">
        <v>0</v>
      </c>
      <c r="D67" t="str">
        <f t="shared" si="6"/>
        <v>FEMALE</v>
      </c>
      <c r="E67" t="str">
        <f t="shared" si="7"/>
        <v>Healthy</v>
      </c>
      <c r="F67">
        <v>0</v>
      </c>
      <c r="G67">
        <v>1</v>
      </c>
      <c r="H67">
        <v>0</v>
      </c>
      <c r="I67">
        <v>1</v>
      </c>
      <c r="J67">
        <v>1</v>
      </c>
      <c r="K67">
        <v>1</v>
      </c>
      <c r="L67">
        <f t="shared" si="8"/>
        <v>0</v>
      </c>
      <c r="M67">
        <f t="shared" si="8"/>
        <v>1</v>
      </c>
      <c r="N67">
        <f t="shared" si="8"/>
        <v>0</v>
      </c>
      <c r="O67">
        <f t="shared" si="8"/>
        <v>0</v>
      </c>
      <c r="P67">
        <f t="shared" si="8"/>
        <v>0</v>
      </c>
      <c r="Q67">
        <f t="shared" si="9"/>
        <v>0</v>
      </c>
    </row>
    <row r="68" spans="1:17" x14ac:dyDescent="0.25">
      <c r="A68" t="s">
        <v>70</v>
      </c>
      <c r="B68">
        <v>1494324</v>
      </c>
      <c r="C68">
        <v>0</v>
      </c>
      <c r="D68" t="str">
        <f t="shared" si="6"/>
        <v>FEMALE</v>
      </c>
      <c r="E68" t="str">
        <f t="shared" si="7"/>
        <v>Healthy</v>
      </c>
      <c r="F68">
        <v>0</v>
      </c>
      <c r="G68">
        <v>1</v>
      </c>
      <c r="H68">
        <v>0</v>
      </c>
      <c r="I68">
        <v>1</v>
      </c>
      <c r="J68">
        <v>1</v>
      </c>
      <c r="K68">
        <v>0</v>
      </c>
      <c r="L68">
        <f t="shared" si="8"/>
        <v>0</v>
      </c>
      <c r="M68">
        <f t="shared" si="8"/>
        <v>1</v>
      </c>
      <c r="N68">
        <f t="shared" si="8"/>
        <v>0</v>
      </c>
      <c r="O68">
        <f t="shared" si="8"/>
        <v>0</v>
      </c>
      <c r="P68">
        <f t="shared" si="8"/>
        <v>1</v>
      </c>
      <c r="Q68">
        <f t="shared" si="9"/>
        <v>0</v>
      </c>
    </row>
    <row r="69" spans="1:17" x14ac:dyDescent="0.25">
      <c r="A69" t="s">
        <v>73</v>
      </c>
      <c r="B69">
        <v>1521605</v>
      </c>
      <c r="C69">
        <v>0</v>
      </c>
      <c r="D69" t="str">
        <f t="shared" si="6"/>
        <v>FEMALE</v>
      </c>
      <c r="E69" t="str">
        <f t="shared" si="7"/>
        <v>Healthy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f t="shared" si="8"/>
        <v>1</v>
      </c>
      <c r="M69">
        <f t="shared" si="8"/>
        <v>1</v>
      </c>
      <c r="N69">
        <f t="shared" si="8"/>
        <v>0</v>
      </c>
      <c r="O69">
        <f t="shared" si="8"/>
        <v>1</v>
      </c>
      <c r="P69">
        <f t="shared" si="8"/>
        <v>1</v>
      </c>
      <c r="Q69">
        <f t="shared" si="9"/>
        <v>1</v>
      </c>
    </row>
    <row r="70" spans="1:17" x14ac:dyDescent="0.25">
      <c r="A70" t="s">
        <v>74</v>
      </c>
      <c r="B70">
        <v>1521605</v>
      </c>
      <c r="C70">
        <v>0</v>
      </c>
      <c r="D70" t="str">
        <f t="shared" si="6"/>
        <v>FEMALE</v>
      </c>
      <c r="E70" t="str">
        <f t="shared" si="7"/>
        <v>Healthy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f t="shared" si="8"/>
        <v>1</v>
      </c>
      <c r="M70">
        <f t="shared" si="8"/>
        <v>1</v>
      </c>
      <c r="N70">
        <f t="shared" si="8"/>
        <v>0</v>
      </c>
      <c r="O70">
        <f t="shared" si="8"/>
        <v>0</v>
      </c>
      <c r="P70">
        <f t="shared" si="8"/>
        <v>1</v>
      </c>
      <c r="Q70">
        <f t="shared" si="9"/>
        <v>1</v>
      </c>
    </row>
    <row r="71" spans="1:17" x14ac:dyDescent="0.25">
      <c r="A71" t="s">
        <v>75</v>
      </c>
      <c r="B71">
        <v>1523843</v>
      </c>
      <c r="C71">
        <v>1</v>
      </c>
      <c r="D71" t="str">
        <f t="shared" si="6"/>
        <v>MALE</v>
      </c>
      <c r="E71" t="str">
        <f t="shared" si="7"/>
        <v>Healthy</v>
      </c>
      <c r="F71">
        <v>0</v>
      </c>
      <c r="G71">
        <v>1</v>
      </c>
      <c r="H71">
        <v>1</v>
      </c>
      <c r="I71">
        <v>1</v>
      </c>
      <c r="J71">
        <v>1</v>
      </c>
      <c r="K71">
        <v>0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8"/>
        <v>1</v>
      </c>
      <c r="Q71">
        <f t="shared" si="9"/>
        <v>0</v>
      </c>
    </row>
    <row r="72" spans="1:17" x14ac:dyDescent="0.25">
      <c r="A72" t="s">
        <v>76</v>
      </c>
      <c r="B72">
        <v>1523843</v>
      </c>
      <c r="C72">
        <v>1</v>
      </c>
      <c r="D72" t="str">
        <f t="shared" si="6"/>
        <v>MALE</v>
      </c>
      <c r="E72" t="str">
        <f t="shared" si="7"/>
        <v>Healthy</v>
      </c>
      <c r="F72">
        <v>0</v>
      </c>
      <c r="G72">
        <v>0</v>
      </c>
      <c r="H72">
        <v>0</v>
      </c>
      <c r="I72">
        <v>1</v>
      </c>
      <c r="J72">
        <v>1</v>
      </c>
      <c r="K72">
        <v>1</v>
      </c>
      <c r="L72">
        <f t="shared" si="8"/>
        <v>1</v>
      </c>
      <c r="M72">
        <f t="shared" si="8"/>
        <v>1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9"/>
        <v>0</v>
      </c>
    </row>
    <row r="73" spans="1:17" x14ac:dyDescent="0.25">
      <c r="A73" t="s">
        <v>77</v>
      </c>
      <c r="B73">
        <v>1535159</v>
      </c>
      <c r="C73">
        <v>0</v>
      </c>
      <c r="D73" t="str">
        <f t="shared" si="6"/>
        <v>FEMALE</v>
      </c>
      <c r="E73" t="str">
        <f t="shared" si="7"/>
        <v>Healthy</v>
      </c>
      <c r="F73">
        <v>0</v>
      </c>
      <c r="G73">
        <v>1</v>
      </c>
      <c r="H73">
        <v>0</v>
      </c>
      <c r="I73">
        <v>0</v>
      </c>
      <c r="J73">
        <v>1</v>
      </c>
      <c r="K73">
        <v>0</v>
      </c>
      <c r="L73">
        <f t="shared" si="8"/>
        <v>0</v>
      </c>
      <c r="M73">
        <f t="shared" si="8"/>
        <v>1</v>
      </c>
      <c r="N73">
        <f t="shared" si="8"/>
        <v>1</v>
      </c>
      <c r="O73">
        <f t="shared" si="8"/>
        <v>0</v>
      </c>
      <c r="P73">
        <f t="shared" si="8"/>
        <v>1</v>
      </c>
      <c r="Q73">
        <f t="shared" si="9"/>
        <v>1</v>
      </c>
    </row>
    <row r="74" spans="1:17" x14ac:dyDescent="0.25">
      <c r="A74" t="s">
        <v>80</v>
      </c>
      <c r="B74">
        <v>1659474</v>
      </c>
      <c r="C74">
        <v>1</v>
      </c>
      <c r="D74" t="str">
        <f t="shared" si="6"/>
        <v>MALE</v>
      </c>
      <c r="E74" t="str">
        <f t="shared" si="7"/>
        <v>Healthy</v>
      </c>
      <c r="F74">
        <v>0</v>
      </c>
      <c r="G74">
        <v>0</v>
      </c>
      <c r="H74">
        <v>0</v>
      </c>
      <c r="I74">
        <v>0</v>
      </c>
      <c r="J74">
        <v>1</v>
      </c>
      <c r="K74">
        <v>1</v>
      </c>
      <c r="L74">
        <f t="shared" si="8"/>
        <v>1</v>
      </c>
      <c r="M74">
        <f t="shared" si="8"/>
        <v>1</v>
      </c>
      <c r="N74">
        <f t="shared" si="8"/>
        <v>1</v>
      </c>
      <c r="O74">
        <f t="shared" si="8"/>
        <v>0</v>
      </c>
      <c r="P74">
        <f t="shared" si="8"/>
        <v>0</v>
      </c>
      <c r="Q74">
        <f t="shared" si="9"/>
        <v>1</v>
      </c>
    </row>
    <row r="75" spans="1:17" x14ac:dyDescent="0.25">
      <c r="A75" t="s">
        <v>81</v>
      </c>
      <c r="B75">
        <v>1659474</v>
      </c>
      <c r="C75">
        <v>1</v>
      </c>
      <c r="D75" t="str">
        <f t="shared" si="6"/>
        <v>MALE</v>
      </c>
      <c r="E75" t="str">
        <f t="shared" si="7"/>
        <v>Healthy</v>
      </c>
      <c r="F75">
        <v>0</v>
      </c>
      <c r="G75">
        <v>1</v>
      </c>
      <c r="H75">
        <v>0</v>
      </c>
      <c r="I75">
        <v>0</v>
      </c>
      <c r="J75">
        <v>1</v>
      </c>
      <c r="K75">
        <v>1</v>
      </c>
      <c r="L75">
        <f t="shared" si="8"/>
        <v>0</v>
      </c>
      <c r="M75">
        <f t="shared" si="8"/>
        <v>1</v>
      </c>
      <c r="N75">
        <f t="shared" si="8"/>
        <v>1</v>
      </c>
      <c r="O75">
        <f t="shared" si="8"/>
        <v>0</v>
      </c>
      <c r="P75">
        <f t="shared" si="8"/>
        <v>0</v>
      </c>
      <c r="Q75">
        <f t="shared" si="9"/>
        <v>0</v>
      </c>
    </row>
    <row r="76" spans="1:17" x14ac:dyDescent="0.25">
      <c r="A76" t="s">
        <v>84</v>
      </c>
      <c r="B76">
        <v>1688324</v>
      </c>
      <c r="C76">
        <v>1</v>
      </c>
      <c r="D76" t="str">
        <f t="shared" si="6"/>
        <v>MALE</v>
      </c>
      <c r="E76" t="str">
        <f t="shared" si="7"/>
        <v>Healthy</v>
      </c>
      <c r="F76">
        <v>0</v>
      </c>
      <c r="G76">
        <v>1</v>
      </c>
      <c r="H76">
        <v>1</v>
      </c>
      <c r="I76">
        <v>1</v>
      </c>
      <c r="J76">
        <v>1</v>
      </c>
      <c r="K76">
        <v>0</v>
      </c>
      <c r="L76">
        <f t="shared" si="8"/>
        <v>0</v>
      </c>
      <c r="M76">
        <f t="shared" si="8"/>
        <v>0</v>
      </c>
      <c r="N76">
        <f t="shared" si="8"/>
        <v>0</v>
      </c>
      <c r="O76">
        <f t="shared" si="8"/>
        <v>0</v>
      </c>
      <c r="P76">
        <f t="shared" si="8"/>
        <v>1</v>
      </c>
      <c r="Q76">
        <f t="shared" si="9"/>
        <v>0</v>
      </c>
    </row>
    <row r="77" spans="1:17" x14ac:dyDescent="0.25">
      <c r="A77" t="s">
        <v>87</v>
      </c>
      <c r="B77">
        <v>1764046</v>
      </c>
      <c r="C77">
        <v>1</v>
      </c>
      <c r="D77" t="str">
        <f t="shared" si="6"/>
        <v>MALE</v>
      </c>
      <c r="E77" t="str">
        <f t="shared" si="7"/>
        <v>Healthy</v>
      </c>
      <c r="F77">
        <v>0</v>
      </c>
      <c r="G77">
        <v>1</v>
      </c>
      <c r="H77">
        <v>0</v>
      </c>
      <c r="I77">
        <v>0</v>
      </c>
      <c r="J77">
        <v>1</v>
      </c>
      <c r="K77">
        <v>0</v>
      </c>
      <c r="L77">
        <f t="shared" si="8"/>
        <v>0</v>
      </c>
      <c r="M77">
        <f t="shared" si="8"/>
        <v>1</v>
      </c>
      <c r="N77">
        <f t="shared" si="8"/>
        <v>1</v>
      </c>
      <c r="O77">
        <f t="shared" si="8"/>
        <v>0</v>
      </c>
      <c r="P77">
        <f t="shared" si="8"/>
        <v>1</v>
      </c>
      <c r="Q77">
        <f t="shared" si="9"/>
        <v>1</v>
      </c>
    </row>
    <row r="78" spans="1:17" x14ac:dyDescent="0.25">
      <c r="A78" t="s">
        <v>88</v>
      </c>
      <c r="B78">
        <v>1785202</v>
      </c>
      <c r="C78">
        <v>1</v>
      </c>
      <c r="D78" t="str">
        <f t="shared" si="6"/>
        <v>MALE</v>
      </c>
      <c r="E78" t="str">
        <f t="shared" si="7"/>
        <v>Healthy</v>
      </c>
      <c r="F78">
        <v>0</v>
      </c>
      <c r="G78">
        <v>0</v>
      </c>
      <c r="H78">
        <v>1</v>
      </c>
      <c r="I78">
        <v>0</v>
      </c>
      <c r="J78">
        <v>1</v>
      </c>
      <c r="K78">
        <v>0</v>
      </c>
      <c r="L78">
        <f t="shared" si="8"/>
        <v>1</v>
      </c>
      <c r="M78">
        <f t="shared" si="8"/>
        <v>0</v>
      </c>
      <c r="N78">
        <f t="shared" si="8"/>
        <v>1</v>
      </c>
      <c r="O78">
        <f t="shared" si="8"/>
        <v>0</v>
      </c>
      <c r="P78">
        <f t="shared" si="8"/>
        <v>1</v>
      </c>
      <c r="Q78">
        <f t="shared" si="9"/>
        <v>1</v>
      </c>
    </row>
    <row r="79" spans="1:17" x14ac:dyDescent="0.25">
      <c r="A79" t="s">
        <v>89</v>
      </c>
      <c r="B79">
        <v>1785202</v>
      </c>
      <c r="C79">
        <v>1</v>
      </c>
      <c r="D79" t="str">
        <f t="shared" si="6"/>
        <v>MALE</v>
      </c>
      <c r="E79" t="str">
        <f t="shared" si="7"/>
        <v>Healthy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8"/>
        <v>1</v>
      </c>
      <c r="M79">
        <f t="shared" si="8"/>
        <v>1</v>
      </c>
      <c r="N79">
        <f t="shared" si="8"/>
        <v>1</v>
      </c>
      <c r="O79">
        <f t="shared" si="8"/>
        <v>1</v>
      </c>
      <c r="P79">
        <f t="shared" si="8"/>
        <v>1</v>
      </c>
      <c r="Q79">
        <f t="shared" si="9"/>
        <v>1</v>
      </c>
    </row>
    <row r="80" spans="1:17" x14ac:dyDescent="0.25">
      <c r="A80" t="s">
        <v>94</v>
      </c>
      <c r="B80">
        <v>1800584</v>
      </c>
      <c r="C80">
        <v>1</v>
      </c>
      <c r="D80" t="str">
        <f t="shared" si="6"/>
        <v>MALE</v>
      </c>
      <c r="E80" t="str">
        <f t="shared" si="7"/>
        <v>Healthy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f t="shared" si="8"/>
        <v>1</v>
      </c>
      <c r="M80">
        <f t="shared" si="8"/>
        <v>0</v>
      </c>
      <c r="N80">
        <f t="shared" si="8"/>
        <v>1</v>
      </c>
      <c r="O80">
        <f t="shared" si="8"/>
        <v>1</v>
      </c>
      <c r="P80">
        <f t="shared" si="8"/>
        <v>1</v>
      </c>
      <c r="Q80">
        <f t="shared" si="9"/>
        <v>1</v>
      </c>
    </row>
    <row r="81" spans="1:17" x14ac:dyDescent="0.25">
      <c r="A81" t="s">
        <v>98</v>
      </c>
      <c r="B81">
        <v>1834628</v>
      </c>
      <c r="C81">
        <v>0</v>
      </c>
      <c r="D81" t="str">
        <f t="shared" si="6"/>
        <v>FEMALE</v>
      </c>
      <c r="E81" t="str">
        <f t="shared" si="7"/>
        <v>Healthy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f t="shared" si="8"/>
        <v>1</v>
      </c>
      <c r="M81">
        <f t="shared" si="8"/>
        <v>1</v>
      </c>
      <c r="N81">
        <f t="shared" si="8"/>
        <v>1</v>
      </c>
      <c r="O81">
        <f t="shared" si="8"/>
        <v>1</v>
      </c>
      <c r="P81">
        <f t="shared" si="8"/>
        <v>0</v>
      </c>
      <c r="Q81">
        <f t="shared" si="9"/>
        <v>1</v>
      </c>
    </row>
    <row r="82" spans="1:17" x14ac:dyDescent="0.25">
      <c r="A82" t="s">
        <v>99</v>
      </c>
      <c r="B82">
        <v>1834628</v>
      </c>
      <c r="C82">
        <v>0</v>
      </c>
      <c r="D82" t="str">
        <f t="shared" si="6"/>
        <v>FEMALE</v>
      </c>
      <c r="E82" t="str">
        <f t="shared" si="7"/>
        <v>Healthy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f t="shared" si="8"/>
        <v>1</v>
      </c>
      <c r="M82">
        <f t="shared" si="8"/>
        <v>1</v>
      </c>
      <c r="N82">
        <f t="shared" si="8"/>
        <v>1</v>
      </c>
      <c r="O82">
        <f t="shared" si="8"/>
        <v>1</v>
      </c>
      <c r="P82">
        <f t="shared" si="8"/>
        <v>0</v>
      </c>
      <c r="Q82">
        <f t="shared" si="9"/>
        <v>1</v>
      </c>
    </row>
    <row r="83" spans="1:17" x14ac:dyDescent="0.25">
      <c r="A83" t="s">
        <v>100</v>
      </c>
      <c r="B83">
        <v>1871777</v>
      </c>
      <c r="C83">
        <v>0</v>
      </c>
      <c r="D83" t="str">
        <f t="shared" si="6"/>
        <v>FEMALE</v>
      </c>
      <c r="E83" t="str">
        <f t="shared" si="7"/>
        <v>Healthy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8"/>
        <v>1</v>
      </c>
      <c r="M83">
        <f t="shared" si="8"/>
        <v>1</v>
      </c>
      <c r="N83">
        <f t="shared" si="8"/>
        <v>1</v>
      </c>
      <c r="O83">
        <f t="shared" si="8"/>
        <v>1</v>
      </c>
      <c r="P83">
        <f t="shared" si="8"/>
        <v>1</v>
      </c>
      <c r="Q83">
        <f t="shared" si="9"/>
        <v>1</v>
      </c>
    </row>
    <row r="84" spans="1:17" x14ac:dyDescent="0.25">
      <c r="A84" t="s">
        <v>104</v>
      </c>
      <c r="B84">
        <v>1933034</v>
      </c>
      <c r="C84">
        <v>1</v>
      </c>
      <c r="D84" t="str">
        <f t="shared" si="6"/>
        <v>MALE</v>
      </c>
      <c r="E84" t="str">
        <f t="shared" si="7"/>
        <v>Healthy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f t="shared" si="8"/>
        <v>1</v>
      </c>
      <c r="M84">
        <f t="shared" si="8"/>
        <v>1</v>
      </c>
      <c r="N84">
        <f t="shared" si="8"/>
        <v>1</v>
      </c>
      <c r="O84">
        <f t="shared" si="8"/>
        <v>1</v>
      </c>
      <c r="P84">
        <f t="shared" si="8"/>
        <v>0</v>
      </c>
      <c r="Q84">
        <f t="shared" si="9"/>
        <v>1</v>
      </c>
    </row>
    <row r="85" spans="1:17" x14ac:dyDescent="0.25">
      <c r="A85" t="s">
        <v>105</v>
      </c>
      <c r="B85">
        <v>2026387</v>
      </c>
      <c r="C85">
        <v>1</v>
      </c>
      <c r="D85" t="str">
        <f t="shared" si="6"/>
        <v>MALE</v>
      </c>
      <c r="E85" t="str">
        <f t="shared" si="7"/>
        <v>Healthy</v>
      </c>
      <c r="F85">
        <v>0</v>
      </c>
      <c r="G85">
        <v>1</v>
      </c>
      <c r="H85">
        <v>1</v>
      </c>
      <c r="I85">
        <v>0</v>
      </c>
      <c r="J85">
        <v>0</v>
      </c>
      <c r="K85">
        <v>0</v>
      </c>
      <c r="L85">
        <f t="shared" si="8"/>
        <v>0</v>
      </c>
      <c r="M85">
        <f t="shared" si="8"/>
        <v>0</v>
      </c>
      <c r="N85">
        <f t="shared" si="8"/>
        <v>1</v>
      </c>
      <c r="O85">
        <f t="shared" si="8"/>
        <v>1</v>
      </c>
      <c r="P85">
        <f t="shared" si="8"/>
        <v>1</v>
      </c>
      <c r="Q85">
        <f t="shared" si="9"/>
        <v>1</v>
      </c>
    </row>
    <row r="86" spans="1:17" x14ac:dyDescent="0.25">
      <c r="A86" t="s">
        <v>106</v>
      </c>
      <c r="B86">
        <v>2026387</v>
      </c>
      <c r="C86">
        <v>1</v>
      </c>
      <c r="D86" t="str">
        <f t="shared" si="6"/>
        <v>MALE</v>
      </c>
      <c r="E86" t="str">
        <f t="shared" si="7"/>
        <v>Healthy</v>
      </c>
      <c r="F86">
        <v>0</v>
      </c>
      <c r="G86">
        <v>0</v>
      </c>
      <c r="H86">
        <v>1</v>
      </c>
      <c r="I86">
        <v>0</v>
      </c>
      <c r="J86">
        <v>0</v>
      </c>
      <c r="K86">
        <v>1</v>
      </c>
      <c r="L86">
        <f t="shared" si="8"/>
        <v>1</v>
      </c>
      <c r="M86">
        <f t="shared" si="8"/>
        <v>0</v>
      </c>
      <c r="N86">
        <f t="shared" si="8"/>
        <v>1</v>
      </c>
      <c r="O86">
        <f t="shared" si="8"/>
        <v>1</v>
      </c>
      <c r="P86">
        <f t="shared" si="8"/>
        <v>0</v>
      </c>
      <c r="Q86">
        <f t="shared" si="9"/>
        <v>1</v>
      </c>
    </row>
    <row r="87" spans="1:17" x14ac:dyDescent="0.25">
      <c r="A87" t="s">
        <v>112</v>
      </c>
      <c r="B87">
        <v>2347738</v>
      </c>
      <c r="C87">
        <v>0</v>
      </c>
      <c r="D87" t="str">
        <f t="shared" si="6"/>
        <v>FEMALE</v>
      </c>
      <c r="E87" t="str">
        <f t="shared" si="7"/>
        <v>Healthy</v>
      </c>
      <c r="F87">
        <v>0</v>
      </c>
      <c r="G87">
        <v>1</v>
      </c>
      <c r="H87">
        <v>0</v>
      </c>
      <c r="I87">
        <v>0</v>
      </c>
      <c r="J87">
        <v>0</v>
      </c>
      <c r="K87">
        <v>1</v>
      </c>
      <c r="L87">
        <f t="shared" si="8"/>
        <v>0</v>
      </c>
      <c r="M87">
        <f t="shared" si="8"/>
        <v>1</v>
      </c>
      <c r="N87">
        <f t="shared" si="8"/>
        <v>1</v>
      </c>
      <c r="O87">
        <f t="shared" si="8"/>
        <v>1</v>
      </c>
      <c r="P87">
        <f t="shared" si="8"/>
        <v>0</v>
      </c>
      <c r="Q87">
        <f t="shared" si="9"/>
        <v>1</v>
      </c>
    </row>
    <row r="88" spans="1:17" x14ac:dyDescent="0.25">
      <c r="A88" t="s">
        <v>116</v>
      </c>
      <c r="B88">
        <v>2741983</v>
      </c>
      <c r="C88">
        <v>1</v>
      </c>
      <c r="D88" t="str">
        <f t="shared" si="6"/>
        <v>MALE</v>
      </c>
      <c r="E88" t="str">
        <f t="shared" si="7"/>
        <v>Healthy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f t="shared" si="8"/>
        <v>1</v>
      </c>
      <c r="M88">
        <f t="shared" si="8"/>
        <v>1</v>
      </c>
      <c r="N88">
        <f t="shared" si="8"/>
        <v>1</v>
      </c>
      <c r="O88">
        <f t="shared" si="8"/>
        <v>0</v>
      </c>
      <c r="P88">
        <f t="shared" si="8"/>
        <v>1</v>
      </c>
      <c r="Q88">
        <f t="shared" si="9"/>
        <v>1</v>
      </c>
    </row>
    <row r="89" spans="1:17" x14ac:dyDescent="0.25">
      <c r="A89" t="s">
        <v>117</v>
      </c>
      <c r="B89">
        <v>2741983</v>
      </c>
      <c r="C89">
        <v>1</v>
      </c>
      <c r="D89" t="str">
        <f t="shared" si="6"/>
        <v>MALE</v>
      </c>
      <c r="E89" t="str">
        <f t="shared" si="7"/>
        <v>Healthy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8"/>
        <v>1</v>
      </c>
      <c r="M89">
        <f t="shared" si="8"/>
        <v>1</v>
      </c>
      <c r="N89">
        <f t="shared" si="8"/>
        <v>1</v>
      </c>
      <c r="O89">
        <f t="shared" si="8"/>
        <v>1</v>
      </c>
      <c r="P89">
        <f t="shared" si="8"/>
        <v>1</v>
      </c>
      <c r="Q89">
        <f t="shared" si="9"/>
        <v>1</v>
      </c>
    </row>
    <row r="90" spans="1:17" x14ac:dyDescent="0.25">
      <c r="A90" t="s">
        <v>120</v>
      </c>
      <c r="B90">
        <v>3486864</v>
      </c>
      <c r="C90">
        <v>0</v>
      </c>
      <c r="D90" t="str">
        <f t="shared" si="6"/>
        <v>FEMALE</v>
      </c>
      <c r="E90" t="str">
        <f t="shared" si="7"/>
        <v>Healthy</v>
      </c>
      <c r="F90">
        <v>0</v>
      </c>
      <c r="G90">
        <v>0</v>
      </c>
      <c r="H90">
        <v>0</v>
      </c>
      <c r="I90">
        <v>1</v>
      </c>
      <c r="J90">
        <v>0</v>
      </c>
      <c r="K90">
        <v>1</v>
      </c>
      <c r="L90">
        <f t="shared" si="8"/>
        <v>1</v>
      </c>
      <c r="M90">
        <f t="shared" si="8"/>
        <v>1</v>
      </c>
      <c r="N90">
        <f t="shared" si="8"/>
        <v>0</v>
      </c>
      <c r="O90">
        <f t="shared" si="8"/>
        <v>1</v>
      </c>
      <c r="P90">
        <f t="shared" si="8"/>
        <v>0</v>
      </c>
      <c r="Q90">
        <f t="shared" si="9"/>
        <v>1</v>
      </c>
    </row>
    <row r="91" spans="1:17" x14ac:dyDescent="0.25">
      <c r="A91" t="s">
        <v>121</v>
      </c>
      <c r="B91">
        <v>3486864</v>
      </c>
      <c r="C91">
        <v>0</v>
      </c>
      <c r="D91" t="str">
        <f t="shared" si="6"/>
        <v>FEMALE</v>
      </c>
      <c r="E91" t="str">
        <f t="shared" si="7"/>
        <v>Healthy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f t="shared" si="8"/>
        <v>1</v>
      </c>
      <c r="M91">
        <f t="shared" si="8"/>
        <v>1</v>
      </c>
      <c r="N91">
        <f t="shared" si="8"/>
        <v>0</v>
      </c>
      <c r="O91">
        <f t="shared" si="8"/>
        <v>1</v>
      </c>
      <c r="P91">
        <f t="shared" si="8"/>
        <v>0</v>
      </c>
      <c r="Q91">
        <f t="shared" si="9"/>
        <v>1</v>
      </c>
    </row>
    <row r="92" spans="1:17" x14ac:dyDescent="0.25">
      <c r="A92" t="s">
        <v>124</v>
      </c>
      <c r="B92">
        <v>4680996</v>
      </c>
      <c r="C92">
        <v>0</v>
      </c>
      <c r="D92" t="str">
        <f t="shared" si="6"/>
        <v>FEMALE</v>
      </c>
      <c r="E92" t="str">
        <f t="shared" si="7"/>
        <v>Healthy</v>
      </c>
      <c r="F92">
        <v>0</v>
      </c>
      <c r="G92">
        <v>0</v>
      </c>
      <c r="H92">
        <v>1</v>
      </c>
      <c r="I92">
        <v>0</v>
      </c>
      <c r="J92">
        <v>0</v>
      </c>
      <c r="K92">
        <v>1</v>
      </c>
      <c r="L92">
        <f t="shared" si="8"/>
        <v>1</v>
      </c>
      <c r="M92">
        <f t="shared" si="8"/>
        <v>0</v>
      </c>
      <c r="N92">
        <f t="shared" si="8"/>
        <v>1</v>
      </c>
      <c r="O92">
        <f t="shared" si="8"/>
        <v>1</v>
      </c>
      <c r="P92">
        <f t="shared" si="8"/>
        <v>0</v>
      </c>
      <c r="Q92">
        <f t="shared" si="9"/>
        <v>1</v>
      </c>
    </row>
    <row r="93" spans="1:17" x14ac:dyDescent="0.25">
      <c r="A93" t="s">
        <v>125</v>
      </c>
      <c r="B93">
        <v>4680996</v>
      </c>
      <c r="C93">
        <v>0</v>
      </c>
      <c r="D93" t="str">
        <f t="shared" si="6"/>
        <v>FEMALE</v>
      </c>
      <c r="E93" t="str">
        <f t="shared" si="7"/>
        <v>Healthy</v>
      </c>
      <c r="F93">
        <v>0</v>
      </c>
      <c r="G93">
        <v>0</v>
      </c>
      <c r="H93">
        <v>1</v>
      </c>
      <c r="I93">
        <v>0</v>
      </c>
      <c r="J93">
        <v>0</v>
      </c>
      <c r="K93">
        <v>1</v>
      </c>
      <c r="L93">
        <f t="shared" si="8"/>
        <v>1</v>
      </c>
      <c r="M93">
        <f t="shared" si="8"/>
        <v>0</v>
      </c>
      <c r="N93">
        <f t="shared" si="8"/>
        <v>1</v>
      </c>
      <c r="O93">
        <f t="shared" si="8"/>
        <v>1</v>
      </c>
      <c r="P93">
        <f t="shared" si="8"/>
        <v>0</v>
      </c>
      <c r="Q93">
        <f t="shared" si="9"/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4"/>
  <sheetViews>
    <sheetView topLeftCell="I1" zoomScaleNormal="100" workbookViewId="0">
      <selection activeCell="W38" sqref="W38"/>
    </sheetView>
  </sheetViews>
  <sheetFormatPr defaultRowHeight="15" x14ac:dyDescent="0.25"/>
  <cols>
    <col min="1" max="1" width="18.140625" customWidth="1"/>
    <col min="2" max="2" width="13.140625" customWidth="1"/>
    <col min="4" max="4" width="16.85546875" customWidth="1"/>
    <col min="5" max="5" width="14.42578125" customWidth="1"/>
    <col min="6" max="6" width="12.42578125" customWidth="1"/>
    <col min="7" max="7" width="17.85546875" customWidth="1"/>
    <col min="8" max="8" width="19.140625" customWidth="1"/>
    <col min="9" max="9" width="19.7109375" customWidth="1"/>
    <col min="10" max="10" width="16.7109375" customWidth="1"/>
    <col min="11" max="11" width="18.42578125" customWidth="1"/>
    <col min="12" max="13" width="8.85546875"/>
    <col min="14" max="14" width="12.85546875" customWidth="1"/>
    <col min="15" max="15" width="16.85546875" customWidth="1"/>
    <col min="16" max="16" width="8.85546875"/>
    <col min="17" max="17" width="22.42578125" customWidth="1"/>
    <col min="19" max="19" width="25.7109375" customWidth="1"/>
    <col min="21" max="21" width="18.5703125" customWidth="1"/>
    <col min="22" max="22" width="25.140625" customWidth="1"/>
    <col min="23" max="23" width="27.710937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2</v>
      </c>
      <c r="E1" t="s">
        <v>126</v>
      </c>
      <c r="F1" t="s">
        <v>126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271</v>
      </c>
    </row>
    <row r="2" spans="1:27" x14ac:dyDescent="0.25">
      <c r="A2" t="s">
        <v>142</v>
      </c>
      <c r="B2">
        <v>1114277</v>
      </c>
      <c r="C2">
        <v>1</v>
      </c>
      <c r="D2" t="str">
        <f>IF(C2=1, "MALE", "FEMALE")</f>
        <v>MALE</v>
      </c>
      <c r="E2" t="str">
        <f>IF(F2=0,"Healthy","Parkinson")</f>
        <v>Parkinson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27" x14ac:dyDescent="0.25">
      <c r="A3" t="s">
        <v>143</v>
      </c>
      <c r="B3">
        <v>1114277</v>
      </c>
      <c r="C3">
        <v>1</v>
      </c>
      <c r="D3" t="str">
        <f t="shared" ref="D3:D66" si="0">IF(C3=1, "MALE", "FEMALE")</f>
        <v>MALE</v>
      </c>
      <c r="E3" t="str">
        <f t="shared" ref="E3:E66" si="1">IF(F3=0,"Healthy","Parkinson")</f>
        <v>Parkinson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</row>
    <row r="4" spans="1:27" ht="15.75" thickBot="1" x14ac:dyDescent="0.3">
      <c r="A4" t="s">
        <v>144</v>
      </c>
      <c r="B4">
        <v>1178636</v>
      </c>
      <c r="C4">
        <v>1</v>
      </c>
      <c r="D4" t="str">
        <f t="shared" si="0"/>
        <v>MALE</v>
      </c>
      <c r="E4" t="str">
        <f t="shared" si="1"/>
        <v>Parkinson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</row>
    <row r="5" spans="1:27" x14ac:dyDescent="0.25">
      <c r="A5" t="s">
        <v>145</v>
      </c>
      <c r="B5">
        <v>1227372</v>
      </c>
      <c r="C5">
        <v>0</v>
      </c>
      <c r="D5" t="str">
        <f t="shared" si="0"/>
        <v>FEMALE</v>
      </c>
      <c r="E5" t="str">
        <f t="shared" si="1"/>
        <v>Parkinson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S5" s="2"/>
      <c r="T5" s="3" t="s">
        <v>272</v>
      </c>
      <c r="Y5" s="2"/>
      <c r="Z5" s="17" t="s">
        <v>265</v>
      </c>
      <c r="AA5" s="3" t="s">
        <v>266</v>
      </c>
    </row>
    <row r="6" spans="1:27" x14ac:dyDescent="0.25">
      <c r="A6" t="s">
        <v>146</v>
      </c>
      <c r="B6">
        <v>1293346</v>
      </c>
      <c r="C6">
        <v>0</v>
      </c>
      <c r="D6" t="str">
        <f t="shared" si="0"/>
        <v>FEMALE</v>
      </c>
      <c r="E6" t="str">
        <f t="shared" si="1"/>
        <v>Parkinson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1</v>
      </c>
      <c r="Q6">
        <v>1</v>
      </c>
      <c r="S6" s="4" t="s">
        <v>265</v>
      </c>
      <c r="T6" s="5">
        <f>COUNTIF(D:D, "MALE")</f>
        <v>71</v>
      </c>
      <c r="Y6" s="4" t="s">
        <v>291</v>
      </c>
      <c r="Z6" s="1">
        <f>T6</f>
        <v>71</v>
      </c>
      <c r="AA6" s="5">
        <f>T7</f>
        <v>52</v>
      </c>
    </row>
    <row r="7" spans="1:27" ht="15.75" thickBot="1" x14ac:dyDescent="0.3">
      <c r="A7" t="s">
        <v>147</v>
      </c>
      <c r="B7">
        <v>1293346</v>
      </c>
      <c r="C7">
        <v>0</v>
      </c>
      <c r="D7" t="str">
        <f t="shared" si="0"/>
        <v>FEMALE</v>
      </c>
      <c r="E7" t="str">
        <f t="shared" si="1"/>
        <v>Parkinson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0</v>
      </c>
      <c r="P7">
        <v>1</v>
      </c>
      <c r="Q7">
        <v>1</v>
      </c>
      <c r="S7" s="4" t="s">
        <v>266</v>
      </c>
      <c r="T7" s="5">
        <f>COUNTIF(D:D, "FEMALE")</f>
        <v>52</v>
      </c>
      <c r="Y7" s="6" t="s">
        <v>292</v>
      </c>
      <c r="Z7" s="18">
        <f xml:space="preserve"> T18</f>
        <v>53</v>
      </c>
      <c r="AA7" s="7">
        <f xml:space="preserve"> T29</f>
        <v>40</v>
      </c>
    </row>
    <row r="8" spans="1:27" ht="15.75" thickBot="1" x14ac:dyDescent="0.3">
      <c r="A8" t="s">
        <v>148</v>
      </c>
      <c r="B8">
        <v>1328327</v>
      </c>
      <c r="C8">
        <v>0</v>
      </c>
      <c r="D8" t="str">
        <f t="shared" si="0"/>
        <v>FEMALE</v>
      </c>
      <c r="E8" t="str">
        <f t="shared" si="1"/>
        <v>Parkinson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S8" s="6" t="s">
        <v>267</v>
      </c>
      <c r="T8" s="7">
        <f>SUM(T6:T7)</f>
        <v>123</v>
      </c>
    </row>
    <row r="9" spans="1:27" x14ac:dyDescent="0.25">
      <c r="A9" t="s">
        <v>149</v>
      </c>
      <c r="B9">
        <v>1344871</v>
      </c>
      <c r="C9">
        <v>1</v>
      </c>
      <c r="D9" t="str">
        <f t="shared" si="0"/>
        <v>MALE</v>
      </c>
      <c r="E9" t="str">
        <f t="shared" si="1"/>
        <v>Parkinson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27" x14ac:dyDescent="0.25">
      <c r="A10" t="s">
        <v>150</v>
      </c>
      <c r="B10">
        <v>1385201</v>
      </c>
      <c r="C10">
        <v>0</v>
      </c>
      <c r="D10" t="str">
        <f t="shared" si="0"/>
        <v>FEMALE</v>
      </c>
      <c r="E10" t="str">
        <f t="shared" si="1"/>
        <v>Parkinson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S10" s="8" t="s">
        <v>268</v>
      </c>
      <c r="T10" s="9" t="s">
        <v>273</v>
      </c>
      <c r="U10" s="9" t="s">
        <v>281</v>
      </c>
      <c r="V10" s="9" t="s">
        <v>287</v>
      </c>
      <c r="W10" s="10" t="s">
        <v>288</v>
      </c>
    </row>
    <row r="11" spans="1:27" x14ac:dyDescent="0.25">
      <c r="A11" t="s">
        <v>151</v>
      </c>
      <c r="B11">
        <v>1448986</v>
      </c>
      <c r="C11">
        <v>0</v>
      </c>
      <c r="D11" t="str">
        <f t="shared" si="0"/>
        <v>FEMALE</v>
      </c>
      <c r="E11" t="str">
        <f t="shared" si="1"/>
        <v>Parkinson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1</v>
      </c>
      <c r="O11">
        <v>1</v>
      </c>
      <c r="P11">
        <v>0</v>
      </c>
      <c r="Q11">
        <v>1</v>
      </c>
      <c r="S11" s="11" t="s">
        <v>128</v>
      </c>
      <c r="T11" s="1">
        <f>SUMIF(D:D, "MALE", L:L)</f>
        <v>60</v>
      </c>
      <c r="U11" s="1">
        <f xml:space="preserve"> T11 *100 /$T$6</f>
        <v>84.507042253521121</v>
      </c>
      <c r="V11" s="1"/>
      <c r="W11" s="12"/>
    </row>
    <row r="12" spans="1:27" x14ac:dyDescent="0.25">
      <c r="A12" t="s">
        <v>152</v>
      </c>
      <c r="B12">
        <v>1448986</v>
      </c>
      <c r="C12">
        <v>0</v>
      </c>
      <c r="D12" t="str">
        <f t="shared" si="0"/>
        <v>FEMALE</v>
      </c>
      <c r="E12" t="str">
        <f t="shared" si="1"/>
        <v>Parkinson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S12" s="11" t="s">
        <v>129</v>
      </c>
      <c r="T12" s="1">
        <f>SUMIF(D:D, "MALE", M:M)</f>
        <v>50</v>
      </c>
      <c r="U12" s="1">
        <f t="shared" ref="U12:U15" si="2" xml:space="preserve"> T12 *100 /$T$6</f>
        <v>70.422535211267601</v>
      </c>
      <c r="V12" s="1"/>
      <c r="W12" s="12"/>
    </row>
    <row r="13" spans="1:27" x14ac:dyDescent="0.25">
      <c r="A13" t="s">
        <v>153</v>
      </c>
      <c r="B13">
        <v>1604568</v>
      </c>
      <c r="C13">
        <v>1</v>
      </c>
      <c r="D13" t="str">
        <f t="shared" si="0"/>
        <v>MALE</v>
      </c>
      <c r="E13" t="str">
        <f t="shared" si="1"/>
        <v>Parkinson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S13" s="11" t="s">
        <v>130</v>
      </c>
      <c r="T13" s="1">
        <f>SUMIF(D:D, "MALE", N:N)</f>
        <v>53</v>
      </c>
      <c r="U13" s="1">
        <f t="shared" si="2"/>
        <v>74.647887323943664</v>
      </c>
      <c r="V13" s="1"/>
      <c r="W13" s="12"/>
    </row>
    <row r="14" spans="1:27" x14ac:dyDescent="0.25">
      <c r="A14" t="s">
        <v>154</v>
      </c>
      <c r="B14">
        <v>1683568</v>
      </c>
      <c r="C14">
        <v>1</v>
      </c>
      <c r="D14" t="str">
        <f t="shared" si="0"/>
        <v>MALE</v>
      </c>
      <c r="E14" t="str">
        <f t="shared" si="1"/>
        <v>Parkinson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S14" s="11" t="s">
        <v>279</v>
      </c>
      <c r="T14" s="1">
        <f>SUMIF(D:D, "MALE", O:O)</f>
        <v>51</v>
      </c>
      <c r="U14" s="1">
        <f t="shared" si="2"/>
        <v>71.83098591549296</v>
      </c>
      <c r="V14" s="1"/>
      <c r="W14" s="12"/>
    </row>
    <row r="15" spans="1:27" x14ac:dyDescent="0.25">
      <c r="A15" t="s">
        <v>155</v>
      </c>
      <c r="B15">
        <v>1686653</v>
      </c>
      <c r="C15">
        <v>1</v>
      </c>
      <c r="D15" t="str">
        <f t="shared" si="0"/>
        <v>MALE</v>
      </c>
      <c r="E15" t="str">
        <f t="shared" si="1"/>
        <v>Parkinson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S15" s="11" t="s">
        <v>280</v>
      </c>
      <c r="T15" s="1">
        <f>SUMIF(D:D, "MALE", P:P)</f>
        <v>51</v>
      </c>
      <c r="U15" s="1">
        <f t="shared" si="2"/>
        <v>71.83098591549296</v>
      </c>
      <c r="V15" s="1"/>
      <c r="W15" s="12"/>
    </row>
    <row r="16" spans="1:27" x14ac:dyDescent="0.25">
      <c r="A16" t="s">
        <v>156</v>
      </c>
      <c r="B16">
        <v>1686653</v>
      </c>
      <c r="C16">
        <v>1</v>
      </c>
      <c r="D16" t="str">
        <f t="shared" si="0"/>
        <v>MALE</v>
      </c>
      <c r="E16" t="str">
        <f t="shared" si="1"/>
        <v>Parkinson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S16" s="19" t="s">
        <v>283</v>
      </c>
      <c r="T16" s="20"/>
      <c r="U16" s="20">
        <f>AVERAGE(U11:U15)</f>
        <v>74.647887323943678</v>
      </c>
      <c r="V16" s="1">
        <f xml:space="preserve"> Table6837[[#This Row],[Column3]] - 1.96*$U17/SQRT($T$6)</f>
        <v>73.317094285394006</v>
      </c>
      <c r="W16" s="1">
        <f xml:space="preserve"> Table6837[[#This Row],[Column3]] + 1.96*$U$17/SQRT($T$6)</f>
        <v>75.97868036249335</v>
      </c>
    </row>
    <row r="17" spans="1:23" x14ac:dyDescent="0.25">
      <c r="A17" t="s">
        <v>157</v>
      </c>
      <c r="B17">
        <v>1702601</v>
      </c>
      <c r="C17">
        <v>1</v>
      </c>
      <c r="D17" t="str">
        <f t="shared" si="0"/>
        <v>MALE</v>
      </c>
      <c r="E17" t="str">
        <f t="shared" si="1"/>
        <v>Parkinson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S17" s="19" t="s">
        <v>277</v>
      </c>
      <c r="T17" s="20"/>
      <c r="U17" s="20">
        <f>_xlfn.STDEV.S(U11:U15)</f>
        <v>5.7211538060816602</v>
      </c>
      <c r="V17" s="1"/>
      <c r="W17" s="12"/>
    </row>
    <row r="18" spans="1:23" x14ac:dyDescent="0.25">
      <c r="A18" t="s">
        <v>158</v>
      </c>
      <c r="B18">
        <v>1702601</v>
      </c>
      <c r="C18">
        <v>1</v>
      </c>
      <c r="D18" t="str">
        <f t="shared" si="0"/>
        <v>MALE</v>
      </c>
      <c r="E18" t="str">
        <f t="shared" si="1"/>
        <v>Parkinson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S18" s="11" t="s">
        <v>271</v>
      </c>
      <c r="T18" s="1">
        <f>SUMIF(D:D, "MALE", Q:Q)</f>
        <v>53</v>
      </c>
      <c r="U18" s="1"/>
      <c r="V18" s="1"/>
      <c r="W18" s="12"/>
    </row>
    <row r="19" spans="1:23" x14ac:dyDescent="0.25">
      <c r="A19" t="s">
        <v>159</v>
      </c>
      <c r="B19">
        <v>1729129</v>
      </c>
      <c r="C19">
        <v>1</v>
      </c>
      <c r="D19" t="str">
        <f t="shared" si="0"/>
        <v>MALE</v>
      </c>
      <c r="E19" t="str">
        <f t="shared" si="1"/>
        <v>Parkinson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S19" s="14" t="s">
        <v>285</v>
      </c>
      <c r="T19" s="15"/>
      <c r="U19" s="15">
        <f xml:space="preserve"> T18 * 100 / T6</f>
        <v>74.647887323943664</v>
      </c>
      <c r="V19" s="15"/>
      <c r="W19" s="16"/>
    </row>
    <row r="20" spans="1:23" x14ac:dyDescent="0.25">
      <c r="A20" t="s">
        <v>160</v>
      </c>
      <c r="B20">
        <v>1729129</v>
      </c>
      <c r="C20">
        <v>1</v>
      </c>
      <c r="D20" t="str">
        <f t="shared" si="0"/>
        <v>MALE</v>
      </c>
      <c r="E20" t="str">
        <f t="shared" si="1"/>
        <v>Parkinson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23" x14ac:dyDescent="0.25">
      <c r="A21" t="s">
        <v>161</v>
      </c>
      <c r="B21">
        <v>1779711</v>
      </c>
      <c r="C21">
        <v>0</v>
      </c>
      <c r="D21" t="str">
        <f t="shared" si="0"/>
        <v>FEMALE</v>
      </c>
      <c r="E21" t="str">
        <f t="shared" si="1"/>
        <v>Parkinson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S21" s="8" t="s">
        <v>269</v>
      </c>
      <c r="T21" s="9" t="s">
        <v>273</v>
      </c>
      <c r="U21" s="9" t="s">
        <v>281</v>
      </c>
      <c r="V21" s="9" t="s">
        <v>287</v>
      </c>
      <c r="W21" s="10" t="s">
        <v>288</v>
      </c>
    </row>
    <row r="22" spans="1:23" x14ac:dyDescent="0.25">
      <c r="A22" t="s">
        <v>162</v>
      </c>
      <c r="B22">
        <v>1779711</v>
      </c>
      <c r="C22">
        <v>0</v>
      </c>
      <c r="D22" t="str">
        <f t="shared" si="0"/>
        <v>FEMALE</v>
      </c>
      <c r="E22" t="str">
        <f t="shared" si="1"/>
        <v>Parkinson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S22" s="11" t="s">
        <v>128</v>
      </c>
      <c r="T22" s="1">
        <f>SUMIF(D:D, "FEMALE", L:L)</f>
        <v>46</v>
      </c>
      <c r="U22" s="1">
        <f xml:space="preserve"> T22 *100 /$T$7</f>
        <v>88.461538461538467</v>
      </c>
      <c r="V22" s="1"/>
      <c r="W22" s="12"/>
    </row>
    <row r="23" spans="1:23" x14ac:dyDescent="0.25">
      <c r="A23" t="s">
        <v>163</v>
      </c>
      <c r="B23">
        <v>1851133</v>
      </c>
      <c r="C23">
        <v>1</v>
      </c>
      <c r="D23" t="str">
        <f t="shared" si="0"/>
        <v>MALE</v>
      </c>
      <c r="E23" t="str">
        <f t="shared" si="1"/>
        <v>Parkinson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S23" s="11" t="s">
        <v>129</v>
      </c>
      <c r="T23" s="1">
        <f>SUMIF(D:D, "FEMALE", M:M)</f>
        <v>35</v>
      </c>
      <c r="U23" s="1">
        <f t="shared" ref="U23:U26" si="3" xml:space="preserve"> T23 *100 /$T$7</f>
        <v>67.307692307692307</v>
      </c>
      <c r="V23" s="1"/>
      <c r="W23" s="12"/>
    </row>
    <row r="24" spans="1:23" x14ac:dyDescent="0.25">
      <c r="A24" t="s">
        <v>164</v>
      </c>
      <c r="B24">
        <v>2045185</v>
      </c>
      <c r="C24">
        <v>0</v>
      </c>
      <c r="D24" t="str">
        <f t="shared" si="0"/>
        <v>FEMALE</v>
      </c>
      <c r="E24" t="str">
        <f t="shared" si="1"/>
        <v>Parkinson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S24" s="11" t="s">
        <v>130</v>
      </c>
      <c r="T24" s="1">
        <f>SUMIF(D:D, "FEMALE", N:N)</f>
        <v>36</v>
      </c>
      <c r="U24" s="1">
        <f t="shared" si="3"/>
        <v>69.230769230769226</v>
      </c>
      <c r="V24" s="1"/>
      <c r="W24" s="12"/>
    </row>
    <row r="25" spans="1:23" x14ac:dyDescent="0.25">
      <c r="A25" t="s">
        <v>165</v>
      </c>
      <c r="B25">
        <v>2063006</v>
      </c>
      <c r="C25">
        <v>0</v>
      </c>
      <c r="D25" t="str">
        <f t="shared" si="0"/>
        <v>FEMALE</v>
      </c>
      <c r="E25" t="str">
        <f t="shared" si="1"/>
        <v>Parkinson</v>
      </c>
      <c r="F25">
        <v>1</v>
      </c>
      <c r="G25">
        <v>1</v>
      </c>
      <c r="H25">
        <v>1</v>
      </c>
      <c r="I25">
        <v>0</v>
      </c>
      <c r="J25">
        <v>1</v>
      </c>
      <c r="K25">
        <v>1</v>
      </c>
      <c r="L25">
        <v>1</v>
      </c>
      <c r="M25">
        <v>1</v>
      </c>
      <c r="N25">
        <v>0</v>
      </c>
      <c r="O25">
        <v>1</v>
      </c>
      <c r="P25">
        <v>1</v>
      </c>
      <c r="Q25">
        <v>1</v>
      </c>
      <c r="S25" s="11" t="s">
        <v>279</v>
      </c>
      <c r="T25" s="1">
        <f>SUMIF(D:D, "FEMALE", O:O)</f>
        <v>39</v>
      </c>
      <c r="U25" s="1">
        <f t="shared" si="3"/>
        <v>75</v>
      </c>
      <c r="V25" s="1"/>
      <c r="W25" s="12"/>
    </row>
    <row r="26" spans="1:23" x14ac:dyDescent="0.25">
      <c r="A26" t="s">
        <v>166</v>
      </c>
      <c r="B26">
        <v>2063006</v>
      </c>
      <c r="C26">
        <v>0</v>
      </c>
      <c r="D26" t="str">
        <f t="shared" si="0"/>
        <v>FEMALE</v>
      </c>
      <c r="E26" t="str">
        <f t="shared" si="1"/>
        <v>Parkinson</v>
      </c>
      <c r="F26">
        <v>1</v>
      </c>
      <c r="G26">
        <v>1</v>
      </c>
      <c r="H26">
        <v>0</v>
      </c>
      <c r="I26">
        <v>0</v>
      </c>
      <c r="J26">
        <v>1</v>
      </c>
      <c r="K26">
        <v>1</v>
      </c>
      <c r="L26">
        <v>1</v>
      </c>
      <c r="M26">
        <v>0</v>
      </c>
      <c r="N26">
        <v>0</v>
      </c>
      <c r="O26">
        <v>1</v>
      </c>
      <c r="P26">
        <v>1</v>
      </c>
      <c r="Q26">
        <v>1</v>
      </c>
      <c r="S26" s="11" t="s">
        <v>280</v>
      </c>
      <c r="T26" s="1">
        <f>SUMIF(D:D, "FEMALE", P:P)</f>
        <v>34</v>
      </c>
      <c r="U26" s="1">
        <f t="shared" si="3"/>
        <v>65.384615384615387</v>
      </c>
      <c r="V26" s="1"/>
      <c r="W26" s="12"/>
    </row>
    <row r="27" spans="1:23" x14ac:dyDescent="0.25">
      <c r="A27" t="s">
        <v>167</v>
      </c>
      <c r="B27">
        <v>2167017</v>
      </c>
      <c r="C27">
        <v>1</v>
      </c>
      <c r="D27" t="str">
        <f t="shared" si="0"/>
        <v>MALE</v>
      </c>
      <c r="E27" t="str">
        <f t="shared" si="1"/>
        <v>Parkinson</v>
      </c>
      <c r="F27">
        <v>1</v>
      </c>
      <c r="G27">
        <v>1</v>
      </c>
      <c r="H27">
        <v>0</v>
      </c>
      <c r="I27">
        <v>1</v>
      </c>
      <c r="J27">
        <v>1</v>
      </c>
      <c r="K27">
        <v>0</v>
      </c>
      <c r="L27">
        <v>1</v>
      </c>
      <c r="M27">
        <v>0</v>
      </c>
      <c r="N27">
        <v>1</v>
      </c>
      <c r="O27">
        <v>1</v>
      </c>
      <c r="P27">
        <v>0</v>
      </c>
      <c r="Q27">
        <v>1</v>
      </c>
      <c r="S27" s="19" t="s">
        <v>283</v>
      </c>
      <c r="T27" s="20"/>
      <c r="U27" s="20">
        <f>AVERAGE(U22:U26)</f>
        <v>73.076923076923066</v>
      </c>
      <c r="V27" s="1">
        <f>Table68373[[#This Row],[Column3]] - 1.96*$U28/SQRT(T7)</f>
        <v>70.543049241554769</v>
      </c>
      <c r="W27" s="1">
        <f>Table68373[[#This Row],[Column3]] + 1.96*$U28/SQRT(T7)</f>
        <v>75.610796912291363</v>
      </c>
    </row>
    <row r="28" spans="1:23" x14ac:dyDescent="0.25">
      <c r="A28" t="s">
        <v>168</v>
      </c>
      <c r="B28">
        <v>2234655</v>
      </c>
      <c r="C28">
        <v>1</v>
      </c>
      <c r="D28" t="str">
        <f t="shared" si="0"/>
        <v>MALE</v>
      </c>
      <c r="E28" t="str">
        <f t="shared" si="1"/>
        <v>Parkinson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S28" s="19" t="s">
        <v>277</v>
      </c>
      <c r="T28" s="20"/>
      <c r="U28" s="20">
        <f>_xlfn.STDEV.S(U22:U26)</f>
        <v>9.3224612642622269</v>
      </c>
      <c r="V28" s="1"/>
      <c r="W28" s="12"/>
    </row>
    <row r="29" spans="1:23" x14ac:dyDescent="0.25">
      <c r="A29" t="s">
        <v>169</v>
      </c>
      <c r="B29">
        <v>2234655</v>
      </c>
      <c r="C29">
        <v>1</v>
      </c>
      <c r="D29" t="str">
        <f t="shared" si="0"/>
        <v>MALE</v>
      </c>
      <c r="E29" t="str">
        <f t="shared" si="1"/>
        <v>Parkinson</v>
      </c>
      <c r="F29">
        <v>1</v>
      </c>
      <c r="G29">
        <v>0</v>
      </c>
      <c r="H29">
        <v>1</v>
      </c>
      <c r="I29">
        <v>1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S29" s="11" t="s">
        <v>271</v>
      </c>
      <c r="T29" s="1">
        <f>SUMIF(D:D, "FEMALE", Q:Q)</f>
        <v>40</v>
      </c>
      <c r="U29" s="1"/>
      <c r="V29" s="1"/>
      <c r="W29" s="12"/>
    </row>
    <row r="30" spans="1:23" x14ac:dyDescent="0.25">
      <c r="A30" t="s">
        <v>170</v>
      </c>
      <c r="B30">
        <v>2253228</v>
      </c>
      <c r="C30">
        <v>1</v>
      </c>
      <c r="D30" t="str">
        <f t="shared" si="0"/>
        <v>MALE</v>
      </c>
      <c r="E30" t="str">
        <f t="shared" si="1"/>
        <v>Parkinson</v>
      </c>
      <c r="F30">
        <v>1</v>
      </c>
      <c r="G30">
        <v>1</v>
      </c>
      <c r="H30">
        <v>0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0</v>
      </c>
      <c r="P30">
        <v>1</v>
      </c>
      <c r="Q30">
        <v>0</v>
      </c>
      <c r="S30" s="14" t="s">
        <v>285</v>
      </c>
      <c r="T30" s="15"/>
      <c r="U30" s="15">
        <f xml:space="preserve"> T29 * 100 / T7</f>
        <v>76.92307692307692</v>
      </c>
      <c r="V30" s="15"/>
      <c r="W30" s="16"/>
    </row>
    <row r="31" spans="1:23" x14ac:dyDescent="0.25">
      <c r="A31" t="s">
        <v>171</v>
      </c>
      <c r="B31">
        <v>2259013</v>
      </c>
      <c r="C31">
        <v>1</v>
      </c>
      <c r="D31" t="str">
        <f t="shared" si="0"/>
        <v>MALE</v>
      </c>
      <c r="E31" t="str">
        <f t="shared" si="1"/>
        <v>Parkinson</v>
      </c>
      <c r="F31">
        <v>1</v>
      </c>
      <c r="G31">
        <v>1</v>
      </c>
      <c r="H31">
        <v>1</v>
      </c>
      <c r="I31">
        <v>1</v>
      </c>
      <c r="J31">
        <v>1</v>
      </c>
      <c r="K31">
        <v>0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</row>
    <row r="32" spans="1:23" x14ac:dyDescent="0.25">
      <c r="A32" t="s">
        <v>172</v>
      </c>
      <c r="B32">
        <v>2311988</v>
      </c>
      <c r="C32">
        <v>0</v>
      </c>
      <c r="D32" t="str">
        <f t="shared" si="0"/>
        <v>FEMALE</v>
      </c>
      <c r="E32" t="str">
        <f t="shared" si="1"/>
        <v>Parkinson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S32" s="8" t="s">
        <v>282</v>
      </c>
      <c r="T32" s="9" t="s">
        <v>273</v>
      </c>
      <c r="U32" s="9" t="s">
        <v>281</v>
      </c>
      <c r="V32" s="9" t="s">
        <v>287</v>
      </c>
      <c r="W32" s="10" t="s">
        <v>288</v>
      </c>
    </row>
    <row r="33" spans="1:23" x14ac:dyDescent="0.25">
      <c r="A33" t="s">
        <v>173</v>
      </c>
      <c r="B33">
        <v>2517130</v>
      </c>
      <c r="C33">
        <v>1</v>
      </c>
      <c r="D33" t="str">
        <f t="shared" si="0"/>
        <v>MALE</v>
      </c>
      <c r="E33" t="str">
        <f t="shared" si="1"/>
        <v>Parkinson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S33" s="11" t="s">
        <v>128</v>
      </c>
      <c r="T33" s="1">
        <f>SUM(L:L)</f>
        <v>106</v>
      </c>
      <c r="U33" s="1">
        <f xml:space="preserve"> T33 *100 /$T$8</f>
        <v>86.17886178861788</v>
      </c>
      <c r="V33" s="1"/>
      <c r="W33" s="12"/>
    </row>
    <row r="34" spans="1:23" x14ac:dyDescent="0.25">
      <c r="A34" t="s">
        <v>174</v>
      </c>
      <c r="B34">
        <v>2517130</v>
      </c>
      <c r="C34">
        <v>1</v>
      </c>
      <c r="D34" t="str">
        <f t="shared" si="0"/>
        <v>MALE</v>
      </c>
      <c r="E34" t="str">
        <f t="shared" si="1"/>
        <v>Parkinson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1</v>
      </c>
      <c r="M34">
        <v>1</v>
      </c>
      <c r="N34">
        <v>0</v>
      </c>
      <c r="O34">
        <v>1</v>
      </c>
      <c r="P34">
        <v>1</v>
      </c>
      <c r="Q34">
        <v>1</v>
      </c>
      <c r="S34" s="11" t="s">
        <v>129</v>
      </c>
      <c r="T34" s="1">
        <f>SUM(M:M)</f>
        <v>85</v>
      </c>
      <c r="U34" s="1">
        <f t="shared" ref="U34:U37" si="4" xml:space="preserve"> T34 *100 /$T$8</f>
        <v>69.105691056910572</v>
      </c>
      <c r="V34" s="1"/>
      <c r="W34" s="12"/>
    </row>
    <row r="35" spans="1:23" x14ac:dyDescent="0.25">
      <c r="A35" t="s">
        <v>175</v>
      </c>
      <c r="B35">
        <v>2583580</v>
      </c>
      <c r="C35">
        <v>1</v>
      </c>
      <c r="D35" t="str">
        <f t="shared" si="0"/>
        <v>MALE</v>
      </c>
      <c r="E35" t="str">
        <f t="shared" si="1"/>
        <v>Parkinson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S35" s="11" t="s">
        <v>130</v>
      </c>
      <c r="T35" s="1">
        <f>SUM(N:N)</f>
        <v>89</v>
      </c>
      <c r="U35" s="1">
        <f t="shared" si="4"/>
        <v>72.357723577235774</v>
      </c>
      <c r="V35" s="1"/>
      <c r="W35" s="12"/>
    </row>
    <row r="36" spans="1:23" x14ac:dyDescent="0.25">
      <c r="A36" t="s">
        <v>176</v>
      </c>
      <c r="B36">
        <v>2583580</v>
      </c>
      <c r="C36">
        <v>1</v>
      </c>
      <c r="D36" t="str">
        <f t="shared" si="0"/>
        <v>MALE</v>
      </c>
      <c r="E36" t="str">
        <f t="shared" si="1"/>
        <v>Parkinson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S36" s="11" t="s">
        <v>279</v>
      </c>
      <c r="T36" s="1">
        <f>SUM(O:O)</f>
        <v>90</v>
      </c>
      <c r="U36" s="1">
        <f t="shared" si="4"/>
        <v>73.170731707317074</v>
      </c>
      <c r="V36" s="1"/>
      <c r="W36" s="12"/>
    </row>
    <row r="37" spans="1:23" x14ac:dyDescent="0.25">
      <c r="A37" t="s">
        <v>177</v>
      </c>
      <c r="B37">
        <v>2791680</v>
      </c>
      <c r="C37">
        <v>1</v>
      </c>
      <c r="D37" t="str">
        <f t="shared" si="0"/>
        <v>MALE</v>
      </c>
      <c r="E37" t="str">
        <f t="shared" si="1"/>
        <v>Parkinson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  <c r="L37">
        <v>1</v>
      </c>
      <c r="M37">
        <v>1</v>
      </c>
      <c r="N37">
        <v>0</v>
      </c>
      <c r="O37">
        <v>1</v>
      </c>
      <c r="P37">
        <v>1</v>
      </c>
      <c r="Q37">
        <v>1</v>
      </c>
      <c r="S37" s="11" t="s">
        <v>280</v>
      </c>
      <c r="T37" s="1">
        <f>SUM(P:P)</f>
        <v>85</v>
      </c>
      <c r="U37" s="1">
        <f t="shared" si="4"/>
        <v>69.105691056910572</v>
      </c>
      <c r="V37" s="1"/>
      <c r="W37" s="12"/>
    </row>
    <row r="38" spans="1:23" x14ac:dyDescent="0.25">
      <c r="A38" t="s">
        <v>178</v>
      </c>
      <c r="B38">
        <v>2890808</v>
      </c>
      <c r="C38">
        <v>1</v>
      </c>
      <c r="D38" t="str">
        <f t="shared" si="0"/>
        <v>MALE</v>
      </c>
      <c r="E38" t="str">
        <f t="shared" si="1"/>
        <v>Parkinson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S38" s="19" t="s">
        <v>283</v>
      </c>
      <c r="T38" s="13"/>
      <c r="U38" s="20">
        <f>AVERAGE(U11:U15)</f>
        <v>74.647887323943678</v>
      </c>
      <c r="V38" s="1">
        <f>Table683734[[#This Row],[Column3]] - 1.96*$U39/SQRT(T8)</f>
        <v>73.399435236007562</v>
      </c>
      <c r="W38" s="1">
        <f>Table683734[[#This Row],[Column3]] + 1.96*$U39/SQRT(T8)</f>
        <v>75.896339411879794</v>
      </c>
    </row>
    <row r="39" spans="1:23" x14ac:dyDescent="0.25">
      <c r="A39" t="s">
        <v>179</v>
      </c>
      <c r="B39">
        <v>2932050</v>
      </c>
      <c r="C39">
        <v>0</v>
      </c>
      <c r="D39" t="str">
        <f t="shared" si="0"/>
        <v>FEMALE</v>
      </c>
      <c r="E39" t="str">
        <f t="shared" si="1"/>
        <v>Parkinson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v>1</v>
      </c>
      <c r="M39">
        <v>0</v>
      </c>
      <c r="N39">
        <v>1</v>
      </c>
      <c r="O39">
        <v>1</v>
      </c>
      <c r="P39">
        <v>1</v>
      </c>
      <c r="Q39">
        <v>1</v>
      </c>
      <c r="S39" s="19" t="s">
        <v>277</v>
      </c>
      <c r="T39" s="13"/>
      <c r="U39" s="20">
        <f>_xlfn.STDEV.S(U33:U37)</f>
        <v>7.064287478448275</v>
      </c>
      <c r="V39" s="1"/>
      <c r="W39" s="12"/>
    </row>
    <row r="40" spans="1:23" x14ac:dyDescent="0.25">
      <c r="A40" t="s">
        <v>180</v>
      </c>
      <c r="B40">
        <v>2984777</v>
      </c>
      <c r="C40">
        <v>0</v>
      </c>
      <c r="D40" t="str">
        <f t="shared" si="0"/>
        <v>FEMALE</v>
      </c>
      <c r="E40" t="str">
        <f t="shared" si="1"/>
        <v>Parkinson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S40" s="11" t="s">
        <v>271</v>
      </c>
      <c r="T40" s="1">
        <f>SUM(Q:Q)</f>
        <v>93</v>
      </c>
      <c r="U40" s="1"/>
      <c r="V40" s="1"/>
      <c r="W40" s="12"/>
    </row>
    <row r="41" spans="1:23" x14ac:dyDescent="0.25">
      <c r="A41" t="s">
        <v>181</v>
      </c>
      <c r="B41">
        <v>2984777</v>
      </c>
      <c r="C41">
        <v>0</v>
      </c>
      <c r="D41" t="str">
        <f t="shared" si="0"/>
        <v>FEMALE</v>
      </c>
      <c r="E41" t="str">
        <f t="shared" si="1"/>
        <v>Parkinson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S41" s="14" t="s">
        <v>285</v>
      </c>
      <c r="T41" s="15"/>
      <c r="U41" s="15">
        <f xml:space="preserve"> T40 * 100 / T8</f>
        <v>75.609756097560975</v>
      </c>
      <c r="V41" s="15"/>
      <c r="W41" s="16"/>
    </row>
    <row r="42" spans="1:23" x14ac:dyDescent="0.25">
      <c r="A42" t="s">
        <v>182</v>
      </c>
      <c r="B42">
        <v>3033844</v>
      </c>
      <c r="C42">
        <v>1</v>
      </c>
      <c r="D42" t="str">
        <f t="shared" si="0"/>
        <v>MALE</v>
      </c>
      <c r="E42" t="str">
        <f t="shared" si="1"/>
        <v>Parkinson</v>
      </c>
      <c r="F42">
        <v>1</v>
      </c>
      <c r="G42">
        <v>0</v>
      </c>
      <c r="H42">
        <v>1</v>
      </c>
      <c r="I42">
        <v>1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23" x14ac:dyDescent="0.25">
      <c r="A43" t="s">
        <v>183</v>
      </c>
      <c r="B43">
        <v>3134693</v>
      </c>
      <c r="C43">
        <v>0</v>
      </c>
      <c r="D43" t="str">
        <f t="shared" si="0"/>
        <v>FEMALE</v>
      </c>
      <c r="E43" t="str">
        <f t="shared" si="1"/>
        <v>Parkinson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</row>
    <row r="44" spans="1:23" x14ac:dyDescent="0.25">
      <c r="A44" t="s">
        <v>184</v>
      </c>
      <c r="B44">
        <v>3134693</v>
      </c>
      <c r="C44">
        <v>0</v>
      </c>
      <c r="D44" t="str">
        <f t="shared" si="0"/>
        <v>FEMALE</v>
      </c>
      <c r="E44" t="str">
        <f t="shared" si="1"/>
        <v>Parkinson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</row>
    <row r="45" spans="1:23" x14ac:dyDescent="0.25">
      <c r="A45" t="s">
        <v>185</v>
      </c>
      <c r="B45">
        <v>3156084</v>
      </c>
      <c r="C45">
        <v>1</v>
      </c>
      <c r="D45" t="str">
        <f t="shared" si="0"/>
        <v>MALE</v>
      </c>
      <c r="E45" t="str">
        <f t="shared" si="1"/>
        <v>Parkinson</v>
      </c>
      <c r="F45">
        <v>1</v>
      </c>
      <c r="G45">
        <v>0</v>
      </c>
      <c r="H45">
        <v>1</v>
      </c>
      <c r="I45">
        <v>1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</row>
    <row r="46" spans="1:23" x14ac:dyDescent="0.25">
      <c r="A46" t="s">
        <v>186</v>
      </c>
      <c r="B46">
        <v>3198287</v>
      </c>
      <c r="C46">
        <v>0</v>
      </c>
      <c r="D46" t="str">
        <f t="shared" si="0"/>
        <v>FEMALE</v>
      </c>
      <c r="E46" t="str">
        <f t="shared" si="1"/>
        <v>Parkinson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</row>
    <row r="47" spans="1:23" x14ac:dyDescent="0.25">
      <c r="A47" t="s">
        <v>187</v>
      </c>
      <c r="B47">
        <v>3198287</v>
      </c>
      <c r="C47">
        <v>0</v>
      </c>
      <c r="D47" t="str">
        <f t="shared" si="0"/>
        <v>FEMALE</v>
      </c>
      <c r="E47" t="str">
        <f t="shared" si="1"/>
        <v>Parkinson</v>
      </c>
      <c r="F47">
        <v>1</v>
      </c>
      <c r="G47">
        <v>1</v>
      </c>
      <c r="H47">
        <v>0</v>
      </c>
      <c r="I47">
        <v>1</v>
      </c>
      <c r="J47">
        <v>1</v>
      </c>
      <c r="K47">
        <v>0</v>
      </c>
      <c r="L47">
        <v>1</v>
      </c>
      <c r="M47">
        <v>0</v>
      </c>
      <c r="N47">
        <v>1</v>
      </c>
      <c r="O47">
        <v>1</v>
      </c>
      <c r="P47">
        <v>0</v>
      </c>
      <c r="Q47">
        <v>1</v>
      </c>
    </row>
    <row r="48" spans="1:23" x14ac:dyDescent="0.25">
      <c r="A48" t="s">
        <v>188</v>
      </c>
      <c r="B48">
        <v>3382506</v>
      </c>
      <c r="C48">
        <v>1</v>
      </c>
      <c r="D48" t="str">
        <f t="shared" si="0"/>
        <v>MALE</v>
      </c>
      <c r="E48" t="str">
        <f t="shared" si="1"/>
        <v>Parkinson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v>1</v>
      </c>
      <c r="O48">
        <v>0</v>
      </c>
      <c r="P48">
        <v>1</v>
      </c>
      <c r="Q48">
        <v>1</v>
      </c>
    </row>
    <row r="49" spans="1:17" x14ac:dyDescent="0.25">
      <c r="A49" t="s">
        <v>189</v>
      </c>
      <c r="B49">
        <v>3382506</v>
      </c>
      <c r="C49">
        <v>1</v>
      </c>
      <c r="D49" t="str">
        <f t="shared" si="0"/>
        <v>MALE</v>
      </c>
      <c r="E49" t="str">
        <f t="shared" si="1"/>
        <v>Parkinson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</row>
    <row r="50" spans="1:17" x14ac:dyDescent="0.25">
      <c r="A50" t="s">
        <v>190</v>
      </c>
      <c r="B50">
        <v>3383380</v>
      </c>
      <c r="C50">
        <v>0</v>
      </c>
      <c r="D50" t="str">
        <f t="shared" si="0"/>
        <v>FEMALE</v>
      </c>
      <c r="E50" t="str">
        <f t="shared" si="1"/>
        <v>Parkinson</v>
      </c>
      <c r="F50">
        <v>1</v>
      </c>
      <c r="G50">
        <v>1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0</v>
      </c>
      <c r="O50">
        <v>1</v>
      </c>
      <c r="P50">
        <v>0</v>
      </c>
      <c r="Q50">
        <v>0</v>
      </c>
    </row>
    <row r="51" spans="1:17" x14ac:dyDescent="0.25">
      <c r="A51" t="s">
        <v>191</v>
      </c>
      <c r="B51">
        <v>3383380</v>
      </c>
      <c r="C51">
        <v>0</v>
      </c>
      <c r="D51" t="str">
        <f t="shared" si="0"/>
        <v>FEMALE</v>
      </c>
      <c r="E51" t="str">
        <f t="shared" si="1"/>
        <v>Parkinson</v>
      </c>
      <c r="F51">
        <v>1</v>
      </c>
      <c r="G51">
        <v>1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</row>
    <row r="52" spans="1:17" x14ac:dyDescent="0.25">
      <c r="A52" t="s">
        <v>192</v>
      </c>
      <c r="B52">
        <v>3391006</v>
      </c>
      <c r="C52">
        <v>1</v>
      </c>
      <c r="D52" t="str">
        <f t="shared" si="0"/>
        <v>MALE</v>
      </c>
      <c r="E52" t="str">
        <f t="shared" si="1"/>
        <v>Parkinson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</row>
    <row r="53" spans="1:17" x14ac:dyDescent="0.25">
      <c r="A53" t="s">
        <v>193</v>
      </c>
      <c r="B53">
        <v>3391006</v>
      </c>
      <c r="C53">
        <v>1</v>
      </c>
      <c r="D53" t="str">
        <f t="shared" si="0"/>
        <v>MALE</v>
      </c>
      <c r="E53" t="str">
        <f t="shared" si="1"/>
        <v>Parkinson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t="s">
        <v>194</v>
      </c>
      <c r="B54">
        <v>3554033</v>
      </c>
      <c r="C54">
        <v>1</v>
      </c>
      <c r="D54" t="str">
        <f t="shared" si="0"/>
        <v>MALE</v>
      </c>
      <c r="E54" t="str">
        <f t="shared" si="1"/>
        <v>Parkinson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</row>
    <row r="55" spans="1:17" x14ac:dyDescent="0.25">
      <c r="A55" t="s">
        <v>195</v>
      </c>
      <c r="B55">
        <v>3554033</v>
      </c>
      <c r="C55">
        <v>1</v>
      </c>
      <c r="D55" t="str">
        <f t="shared" si="0"/>
        <v>MALE</v>
      </c>
      <c r="E55" t="str">
        <f t="shared" si="1"/>
        <v>Parkinson</v>
      </c>
      <c r="F55">
        <v>1</v>
      </c>
      <c r="G55">
        <v>1</v>
      </c>
      <c r="H55">
        <v>0</v>
      </c>
      <c r="I55">
        <v>1</v>
      </c>
      <c r="J55">
        <v>1</v>
      </c>
      <c r="K55">
        <v>1</v>
      </c>
      <c r="L55">
        <v>1</v>
      </c>
      <c r="M55">
        <v>0</v>
      </c>
      <c r="N55">
        <v>1</v>
      </c>
      <c r="O55">
        <v>1</v>
      </c>
      <c r="P55">
        <v>1</v>
      </c>
      <c r="Q55">
        <v>1</v>
      </c>
    </row>
    <row r="56" spans="1:17" x14ac:dyDescent="0.25">
      <c r="A56" t="s">
        <v>196</v>
      </c>
      <c r="B56">
        <v>3561789</v>
      </c>
      <c r="C56">
        <v>0</v>
      </c>
      <c r="D56" t="str">
        <f t="shared" si="0"/>
        <v>FEMALE</v>
      </c>
      <c r="E56" t="str">
        <f t="shared" si="1"/>
        <v>Parkinson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</row>
    <row r="57" spans="1:17" x14ac:dyDescent="0.25">
      <c r="A57" t="s">
        <v>197</v>
      </c>
      <c r="B57">
        <v>3561789</v>
      </c>
      <c r="C57">
        <v>0</v>
      </c>
      <c r="D57" t="str">
        <f t="shared" si="0"/>
        <v>FEMALE</v>
      </c>
      <c r="E57" t="str">
        <f t="shared" si="1"/>
        <v>Parkinson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</row>
    <row r="58" spans="1:17" x14ac:dyDescent="0.25">
      <c r="A58" t="s">
        <v>198</v>
      </c>
      <c r="B58">
        <v>3568167</v>
      </c>
      <c r="C58">
        <v>0</v>
      </c>
      <c r="D58" t="str">
        <f t="shared" si="0"/>
        <v>FEMALE</v>
      </c>
      <c r="E58" t="str">
        <f t="shared" si="1"/>
        <v>Parkinson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</row>
    <row r="59" spans="1:17" x14ac:dyDescent="0.25">
      <c r="A59" t="s">
        <v>199</v>
      </c>
      <c r="B59">
        <v>3568167</v>
      </c>
      <c r="C59">
        <v>0</v>
      </c>
      <c r="D59" t="str">
        <f t="shared" si="0"/>
        <v>FEMALE</v>
      </c>
      <c r="E59" t="str">
        <f t="shared" si="1"/>
        <v>Parkinson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</row>
    <row r="60" spans="1:17" x14ac:dyDescent="0.25">
      <c r="A60" t="s">
        <v>200</v>
      </c>
      <c r="B60">
        <v>3598466</v>
      </c>
      <c r="C60">
        <v>1</v>
      </c>
      <c r="D60" t="str">
        <f t="shared" si="0"/>
        <v>MALE</v>
      </c>
      <c r="E60" t="str">
        <f t="shared" si="1"/>
        <v>Parkinson</v>
      </c>
      <c r="F60">
        <v>1</v>
      </c>
      <c r="G60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0</v>
      </c>
      <c r="N60">
        <v>1</v>
      </c>
      <c r="O60">
        <v>1</v>
      </c>
      <c r="P60">
        <v>1</v>
      </c>
      <c r="Q60">
        <v>1</v>
      </c>
    </row>
    <row r="61" spans="1:17" x14ac:dyDescent="0.25">
      <c r="A61" t="s">
        <v>201</v>
      </c>
      <c r="B61">
        <v>3598466</v>
      </c>
      <c r="C61">
        <v>1</v>
      </c>
      <c r="D61" t="str">
        <f t="shared" si="0"/>
        <v>MALE</v>
      </c>
      <c r="E61" t="str">
        <f t="shared" si="1"/>
        <v>Parkinson</v>
      </c>
      <c r="F61">
        <v>1</v>
      </c>
      <c r="G61">
        <v>1</v>
      </c>
      <c r="H61">
        <v>0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>
        <v>1</v>
      </c>
      <c r="P61">
        <v>1</v>
      </c>
      <c r="Q61">
        <v>1</v>
      </c>
    </row>
    <row r="62" spans="1:17" x14ac:dyDescent="0.25">
      <c r="A62" t="s">
        <v>202</v>
      </c>
      <c r="B62">
        <v>3706056</v>
      </c>
      <c r="C62">
        <v>1</v>
      </c>
      <c r="D62" t="str">
        <f t="shared" si="0"/>
        <v>MALE</v>
      </c>
      <c r="E62" t="str">
        <f t="shared" si="1"/>
        <v>Parkinson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</row>
    <row r="63" spans="1:17" x14ac:dyDescent="0.25">
      <c r="A63" t="s">
        <v>203</v>
      </c>
      <c r="B63">
        <v>3756652</v>
      </c>
      <c r="C63">
        <v>1</v>
      </c>
      <c r="D63" t="str">
        <f t="shared" si="0"/>
        <v>MALE</v>
      </c>
      <c r="E63" t="str">
        <f t="shared" si="1"/>
        <v>Parkinson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1</v>
      </c>
      <c r="M63">
        <v>1</v>
      </c>
      <c r="N63">
        <v>1</v>
      </c>
      <c r="O63">
        <v>0</v>
      </c>
      <c r="P63">
        <v>1</v>
      </c>
      <c r="Q63">
        <v>1</v>
      </c>
    </row>
    <row r="64" spans="1:17" x14ac:dyDescent="0.25">
      <c r="A64" t="s">
        <v>204</v>
      </c>
      <c r="B64">
        <v>3802938</v>
      </c>
      <c r="C64">
        <v>0</v>
      </c>
      <c r="D64" t="str">
        <f t="shared" si="0"/>
        <v>FEMALE</v>
      </c>
      <c r="E64" t="str">
        <f t="shared" si="1"/>
        <v>Parkinson</v>
      </c>
      <c r="F64">
        <v>1</v>
      </c>
      <c r="G64">
        <v>1</v>
      </c>
      <c r="H64">
        <v>0</v>
      </c>
      <c r="I64">
        <v>0</v>
      </c>
      <c r="J64">
        <v>1</v>
      </c>
      <c r="K64">
        <v>0</v>
      </c>
      <c r="L64">
        <v>1</v>
      </c>
      <c r="M64">
        <v>0</v>
      </c>
      <c r="N64">
        <v>0</v>
      </c>
      <c r="O64">
        <v>1</v>
      </c>
      <c r="P64">
        <v>0</v>
      </c>
      <c r="Q64">
        <v>0</v>
      </c>
    </row>
    <row r="65" spans="1:17" x14ac:dyDescent="0.25">
      <c r="A65" t="s">
        <v>205</v>
      </c>
      <c r="B65">
        <v>3802938</v>
      </c>
      <c r="C65">
        <v>0</v>
      </c>
      <c r="D65" t="str">
        <f t="shared" si="0"/>
        <v>FEMALE</v>
      </c>
      <c r="E65" t="str">
        <f t="shared" si="1"/>
        <v>Parkinson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1</v>
      </c>
      <c r="M65">
        <v>0</v>
      </c>
      <c r="N65">
        <v>0</v>
      </c>
      <c r="O65">
        <v>1</v>
      </c>
      <c r="P65">
        <v>0</v>
      </c>
      <c r="Q65">
        <v>0</v>
      </c>
    </row>
    <row r="66" spans="1:17" x14ac:dyDescent="0.25">
      <c r="A66" t="s">
        <v>206</v>
      </c>
      <c r="B66">
        <v>3826232</v>
      </c>
      <c r="C66">
        <v>1</v>
      </c>
      <c r="D66" t="str">
        <f t="shared" si="0"/>
        <v>MALE</v>
      </c>
      <c r="E66" t="str">
        <f t="shared" si="1"/>
        <v>Parkinson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</row>
    <row r="67" spans="1:17" x14ac:dyDescent="0.25">
      <c r="A67" t="s">
        <v>207</v>
      </c>
      <c r="B67">
        <v>4011374</v>
      </c>
      <c r="C67">
        <v>1</v>
      </c>
      <c r="D67" t="str">
        <f t="shared" ref="D67:D124" si="5">IF(C67=1, "MALE", "FEMALE")</f>
        <v>MALE</v>
      </c>
      <c r="E67" t="str">
        <f t="shared" ref="E67:E124" si="6">IF(F67=0,"Healthy","Parkinson")</f>
        <v>Parkinson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</row>
    <row r="68" spans="1:17" x14ac:dyDescent="0.25">
      <c r="A68" t="s">
        <v>208</v>
      </c>
      <c r="B68">
        <v>4011374</v>
      </c>
      <c r="C68">
        <v>1</v>
      </c>
      <c r="D68" t="str">
        <f t="shared" si="5"/>
        <v>MALE</v>
      </c>
      <c r="E68" t="str">
        <f t="shared" si="6"/>
        <v>Parkinson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</row>
    <row r="69" spans="1:17" x14ac:dyDescent="0.25">
      <c r="A69" t="s">
        <v>209</v>
      </c>
      <c r="B69">
        <v>4038762</v>
      </c>
      <c r="C69">
        <v>0</v>
      </c>
      <c r="D69" t="str">
        <f t="shared" si="5"/>
        <v>FEMALE</v>
      </c>
      <c r="E69" t="str">
        <f t="shared" si="6"/>
        <v>Parkinson</v>
      </c>
      <c r="F69">
        <v>1</v>
      </c>
      <c r="G69">
        <v>0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 t="s">
        <v>210</v>
      </c>
      <c r="B70">
        <v>4069794</v>
      </c>
      <c r="C70">
        <v>1</v>
      </c>
      <c r="D70" t="str">
        <f t="shared" si="5"/>
        <v>MALE</v>
      </c>
      <c r="E70" t="str">
        <f t="shared" si="6"/>
        <v>Parkinson</v>
      </c>
      <c r="F70">
        <v>1</v>
      </c>
      <c r="G70">
        <v>0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 t="s">
        <v>211</v>
      </c>
      <c r="B71">
        <v>4127426</v>
      </c>
      <c r="C71">
        <v>0</v>
      </c>
      <c r="D71" t="str">
        <f t="shared" si="5"/>
        <v>FEMALE</v>
      </c>
      <c r="E71" t="str">
        <f t="shared" si="6"/>
        <v>Parkinson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1</v>
      </c>
      <c r="P71">
        <v>1</v>
      </c>
      <c r="Q71">
        <v>1</v>
      </c>
    </row>
    <row r="72" spans="1:17" x14ac:dyDescent="0.25">
      <c r="A72" t="s">
        <v>212</v>
      </c>
      <c r="B72">
        <v>4127426</v>
      </c>
      <c r="C72">
        <v>0</v>
      </c>
      <c r="D72" t="str">
        <f t="shared" si="5"/>
        <v>FEMALE</v>
      </c>
      <c r="E72" t="str">
        <f t="shared" si="6"/>
        <v>Parkinson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 t="s">
        <v>213</v>
      </c>
      <c r="B73">
        <v>4130938</v>
      </c>
      <c r="C73">
        <v>0</v>
      </c>
      <c r="D73" t="str">
        <f t="shared" si="5"/>
        <v>FEMALE</v>
      </c>
      <c r="E73" t="str">
        <f t="shared" si="6"/>
        <v>Parkinson</v>
      </c>
      <c r="F73">
        <v>1</v>
      </c>
      <c r="G73">
        <v>1</v>
      </c>
      <c r="H73">
        <v>1</v>
      </c>
      <c r="I73">
        <v>1</v>
      </c>
      <c r="J73">
        <v>1</v>
      </c>
      <c r="K73">
        <v>0</v>
      </c>
      <c r="L73">
        <v>1</v>
      </c>
      <c r="M73">
        <v>1</v>
      </c>
      <c r="N73">
        <v>1</v>
      </c>
      <c r="O73">
        <v>1</v>
      </c>
      <c r="P73">
        <v>0</v>
      </c>
      <c r="Q73">
        <v>1</v>
      </c>
    </row>
    <row r="74" spans="1:17" x14ac:dyDescent="0.25">
      <c r="A74" t="s">
        <v>214</v>
      </c>
      <c r="B74">
        <v>4215662</v>
      </c>
      <c r="C74">
        <v>0</v>
      </c>
      <c r="D74" t="str">
        <f t="shared" si="5"/>
        <v>FEMALE</v>
      </c>
      <c r="E74" t="str">
        <f t="shared" si="6"/>
        <v>Parkinson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</row>
    <row r="75" spans="1:17" x14ac:dyDescent="0.25">
      <c r="A75" t="s">
        <v>215</v>
      </c>
      <c r="B75">
        <v>4215662</v>
      </c>
      <c r="C75">
        <v>0</v>
      </c>
      <c r="D75" t="str">
        <f t="shared" si="5"/>
        <v>FEMALE</v>
      </c>
      <c r="E75" t="str">
        <f t="shared" si="6"/>
        <v>Parkinson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</row>
    <row r="76" spans="1:17" x14ac:dyDescent="0.25">
      <c r="A76" t="s">
        <v>216</v>
      </c>
      <c r="B76">
        <v>4244556</v>
      </c>
      <c r="C76">
        <v>1</v>
      </c>
      <c r="D76" t="str">
        <f t="shared" si="5"/>
        <v>MALE</v>
      </c>
      <c r="E76" t="str">
        <f t="shared" si="6"/>
        <v>Parkinson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</row>
    <row r="77" spans="1:17" x14ac:dyDescent="0.25">
      <c r="A77" t="s">
        <v>217</v>
      </c>
      <c r="B77">
        <v>4244556</v>
      </c>
      <c r="C77">
        <v>1</v>
      </c>
      <c r="D77" t="str">
        <f t="shared" si="5"/>
        <v>MALE</v>
      </c>
      <c r="E77" t="str">
        <f t="shared" si="6"/>
        <v>Parkinson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</row>
    <row r="78" spans="1:17" x14ac:dyDescent="0.25">
      <c r="A78" t="s">
        <v>218</v>
      </c>
      <c r="B78">
        <v>4322638</v>
      </c>
      <c r="C78">
        <v>1</v>
      </c>
      <c r="D78" t="str">
        <f t="shared" si="5"/>
        <v>MALE</v>
      </c>
      <c r="E78" t="str">
        <f t="shared" si="6"/>
        <v>Parkinson</v>
      </c>
      <c r="F78">
        <v>1</v>
      </c>
      <c r="G78">
        <v>0</v>
      </c>
      <c r="H78">
        <v>1</v>
      </c>
      <c r="I78">
        <v>1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t="s">
        <v>219</v>
      </c>
      <c r="B79">
        <v>4322638</v>
      </c>
      <c r="C79">
        <v>1</v>
      </c>
      <c r="D79" t="str">
        <f t="shared" si="5"/>
        <v>MALE</v>
      </c>
      <c r="E79" t="str">
        <f t="shared" si="6"/>
        <v>Parkinson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</row>
    <row r="80" spans="1:17" x14ac:dyDescent="0.25">
      <c r="A80" t="s">
        <v>220</v>
      </c>
      <c r="B80">
        <v>4375090</v>
      </c>
      <c r="C80">
        <v>0</v>
      </c>
      <c r="D80" t="str">
        <f t="shared" si="5"/>
        <v>FEMALE</v>
      </c>
      <c r="E80" t="str">
        <f t="shared" si="6"/>
        <v>Parkinson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</row>
    <row r="81" spans="1:17" x14ac:dyDescent="0.25">
      <c r="A81" t="s">
        <v>221</v>
      </c>
      <c r="B81">
        <v>4415530</v>
      </c>
      <c r="C81">
        <v>1</v>
      </c>
      <c r="D81" t="str">
        <f t="shared" si="5"/>
        <v>MALE</v>
      </c>
      <c r="E81" t="str">
        <f t="shared" si="6"/>
        <v>Parkinson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</row>
    <row r="82" spans="1:17" x14ac:dyDescent="0.25">
      <c r="A82" t="s">
        <v>222</v>
      </c>
      <c r="B82">
        <v>4472792</v>
      </c>
      <c r="C82">
        <v>1</v>
      </c>
      <c r="D82" t="str">
        <f t="shared" si="5"/>
        <v>MALE</v>
      </c>
      <c r="E82" t="str">
        <f t="shared" si="6"/>
        <v>Parkinson</v>
      </c>
      <c r="F82">
        <v>1</v>
      </c>
      <c r="G82">
        <v>1</v>
      </c>
      <c r="H82">
        <v>1</v>
      </c>
      <c r="I82">
        <v>1</v>
      </c>
      <c r="J82">
        <v>1</v>
      </c>
      <c r="K82">
        <v>0</v>
      </c>
      <c r="L82">
        <v>1</v>
      </c>
      <c r="M82">
        <v>1</v>
      </c>
      <c r="N82">
        <v>1</v>
      </c>
      <c r="O82">
        <v>1</v>
      </c>
      <c r="P82">
        <v>0</v>
      </c>
      <c r="Q82">
        <v>1</v>
      </c>
    </row>
    <row r="83" spans="1:17" x14ac:dyDescent="0.25">
      <c r="A83" t="s">
        <v>223</v>
      </c>
      <c r="B83">
        <v>4530859</v>
      </c>
      <c r="C83">
        <v>0</v>
      </c>
      <c r="D83" t="str">
        <f t="shared" si="5"/>
        <v>FEMALE</v>
      </c>
      <c r="E83" t="str">
        <f t="shared" si="6"/>
        <v>Parkinson</v>
      </c>
      <c r="F83">
        <v>1</v>
      </c>
      <c r="G83">
        <v>1</v>
      </c>
      <c r="H83">
        <v>0</v>
      </c>
      <c r="I83">
        <v>0</v>
      </c>
      <c r="J83">
        <v>1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</row>
    <row r="84" spans="1:17" x14ac:dyDescent="0.25">
      <c r="A84" t="s">
        <v>224</v>
      </c>
      <c r="B84">
        <v>4532453</v>
      </c>
      <c r="C84">
        <v>0</v>
      </c>
      <c r="D84" t="str">
        <f t="shared" si="5"/>
        <v>FEMALE</v>
      </c>
      <c r="E84" t="str">
        <f t="shared" si="6"/>
        <v>Parkinson</v>
      </c>
      <c r="F84">
        <v>1</v>
      </c>
      <c r="G84">
        <v>1</v>
      </c>
      <c r="H84">
        <v>0</v>
      </c>
      <c r="I84">
        <v>1</v>
      </c>
      <c r="J84">
        <v>1</v>
      </c>
      <c r="K84">
        <v>1</v>
      </c>
      <c r="L84">
        <v>1</v>
      </c>
      <c r="M84">
        <v>0</v>
      </c>
      <c r="N84">
        <v>1</v>
      </c>
      <c r="O84">
        <v>1</v>
      </c>
      <c r="P84">
        <v>1</v>
      </c>
      <c r="Q84">
        <v>1</v>
      </c>
    </row>
    <row r="85" spans="1:17" x14ac:dyDescent="0.25">
      <c r="A85" t="s">
        <v>225</v>
      </c>
      <c r="B85">
        <v>4535648</v>
      </c>
      <c r="C85">
        <v>0</v>
      </c>
      <c r="D85" t="str">
        <f t="shared" si="5"/>
        <v>FEMALE</v>
      </c>
      <c r="E85" t="str">
        <f t="shared" si="6"/>
        <v>Parkinson</v>
      </c>
      <c r="F85">
        <v>1</v>
      </c>
      <c r="G85">
        <v>1</v>
      </c>
      <c r="H85">
        <v>1</v>
      </c>
      <c r="I85">
        <v>1</v>
      </c>
      <c r="J85">
        <v>0</v>
      </c>
      <c r="K85">
        <v>1</v>
      </c>
      <c r="L85">
        <v>1</v>
      </c>
      <c r="M85">
        <v>1</v>
      </c>
      <c r="N85">
        <v>1</v>
      </c>
      <c r="O85">
        <v>0</v>
      </c>
      <c r="P85">
        <v>1</v>
      </c>
      <c r="Q85">
        <v>1</v>
      </c>
    </row>
    <row r="86" spans="1:17" x14ac:dyDescent="0.25">
      <c r="A86" t="s">
        <v>226</v>
      </c>
      <c r="B86">
        <v>4548991</v>
      </c>
      <c r="C86">
        <v>0</v>
      </c>
      <c r="D86" t="str">
        <f t="shared" si="5"/>
        <v>FEMALE</v>
      </c>
      <c r="E86" t="str">
        <f t="shared" si="6"/>
        <v>Parkinson</v>
      </c>
      <c r="F86">
        <v>1</v>
      </c>
      <c r="G86">
        <v>0</v>
      </c>
      <c r="H86">
        <v>1</v>
      </c>
      <c r="I86">
        <v>1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 t="s">
        <v>227</v>
      </c>
      <c r="B87">
        <v>4548991</v>
      </c>
      <c r="C87">
        <v>0</v>
      </c>
      <c r="D87" t="str">
        <f t="shared" si="5"/>
        <v>FEMALE</v>
      </c>
      <c r="E87" t="str">
        <f t="shared" si="6"/>
        <v>Parkinson</v>
      </c>
      <c r="F87">
        <v>1</v>
      </c>
      <c r="G87">
        <v>0</v>
      </c>
      <c r="H87">
        <v>1</v>
      </c>
      <c r="I87">
        <v>0</v>
      </c>
      <c r="J87">
        <v>1</v>
      </c>
      <c r="K87">
        <v>1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</row>
    <row r="88" spans="1:17" x14ac:dyDescent="0.25">
      <c r="A88" t="s">
        <v>228</v>
      </c>
      <c r="B88">
        <v>4614800</v>
      </c>
      <c r="C88">
        <v>0</v>
      </c>
      <c r="D88" t="str">
        <f t="shared" si="5"/>
        <v>FEMALE</v>
      </c>
      <c r="E88" t="str">
        <f t="shared" si="6"/>
        <v>Parkinson</v>
      </c>
      <c r="F88">
        <v>1</v>
      </c>
      <c r="G88">
        <v>1</v>
      </c>
      <c r="H88">
        <v>1</v>
      </c>
      <c r="I88">
        <v>1</v>
      </c>
      <c r="J88">
        <v>0</v>
      </c>
      <c r="K88">
        <v>0</v>
      </c>
      <c r="L88">
        <v>1</v>
      </c>
      <c r="M88">
        <v>1</v>
      </c>
      <c r="N88">
        <v>1</v>
      </c>
      <c r="O88">
        <v>0</v>
      </c>
      <c r="P88">
        <v>0</v>
      </c>
      <c r="Q88">
        <v>1</v>
      </c>
    </row>
    <row r="89" spans="1:17" x14ac:dyDescent="0.25">
      <c r="A89" t="s">
        <v>229</v>
      </c>
      <c r="B89">
        <v>4614800</v>
      </c>
      <c r="C89">
        <v>0</v>
      </c>
      <c r="D89" t="str">
        <f t="shared" si="5"/>
        <v>FEMALE</v>
      </c>
      <c r="E89" t="str">
        <f t="shared" si="6"/>
        <v>Parkinson</v>
      </c>
      <c r="F89">
        <v>1</v>
      </c>
      <c r="G89">
        <v>1</v>
      </c>
      <c r="H89">
        <v>1</v>
      </c>
      <c r="I89">
        <v>1</v>
      </c>
      <c r="J89">
        <v>0</v>
      </c>
      <c r="K89">
        <v>0</v>
      </c>
      <c r="L89">
        <v>1</v>
      </c>
      <c r="M89">
        <v>1</v>
      </c>
      <c r="N89">
        <v>1</v>
      </c>
      <c r="O89">
        <v>0</v>
      </c>
      <c r="P89">
        <v>0</v>
      </c>
      <c r="Q89">
        <v>1</v>
      </c>
    </row>
    <row r="90" spans="1:17" x14ac:dyDescent="0.25">
      <c r="A90" t="s">
        <v>230</v>
      </c>
      <c r="B90">
        <v>4619705</v>
      </c>
      <c r="C90">
        <v>1</v>
      </c>
      <c r="D90" t="str">
        <f t="shared" si="5"/>
        <v>MALE</v>
      </c>
      <c r="E90" t="str">
        <f t="shared" si="6"/>
        <v>Parkinson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</row>
    <row r="91" spans="1:17" x14ac:dyDescent="0.25">
      <c r="A91" t="s">
        <v>231</v>
      </c>
      <c r="B91">
        <v>4619705</v>
      </c>
      <c r="C91">
        <v>1</v>
      </c>
      <c r="D91" t="str">
        <f t="shared" si="5"/>
        <v>MALE</v>
      </c>
      <c r="E91" t="str">
        <f t="shared" si="6"/>
        <v>Parkinson</v>
      </c>
      <c r="F91">
        <v>1</v>
      </c>
      <c r="G91">
        <v>0</v>
      </c>
      <c r="H91">
        <v>0</v>
      </c>
      <c r="I91">
        <v>1</v>
      </c>
      <c r="J91">
        <v>1</v>
      </c>
      <c r="K91">
        <v>1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 t="s">
        <v>232</v>
      </c>
      <c r="B92">
        <v>4738821</v>
      </c>
      <c r="C92">
        <v>0</v>
      </c>
      <c r="D92" t="str">
        <f t="shared" si="5"/>
        <v>FEMALE</v>
      </c>
      <c r="E92" t="str">
        <f t="shared" si="6"/>
        <v>Parkinson</v>
      </c>
      <c r="F92">
        <v>1</v>
      </c>
      <c r="G92">
        <v>0</v>
      </c>
      <c r="H92">
        <v>1</v>
      </c>
      <c r="I92">
        <v>1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 t="s">
        <v>233</v>
      </c>
      <c r="B93">
        <v>4751589</v>
      </c>
      <c r="C93">
        <v>0</v>
      </c>
      <c r="D93" t="str">
        <f t="shared" si="5"/>
        <v>FEMALE</v>
      </c>
      <c r="E93" t="str">
        <f t="shared" si="6"/>
        <v>Parkinson</v>
      </c>
      <c r="F93">
        <v>1</v>
      </c>
      <c r="G93">
        <v>0</v>
      </c>
      <c r="H93">
        <v>1</v>
      </c>
      <c r="I93">
        <v>1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5">
      <c r="A94" t="s">
        <v>234</v>
      </c>
      <c r="B94">
        <v>4798230</v>
      </c>
      <c r="C94">
        <v>1</v>
      </c>
      <c r="D94" t="str">
        <f t="shared" si="5"/>
        <v>MALE</v>
      </c>
      <c r="E94" t="str">
        <f t="shared" si="6"/>
        <v>Parkinson</v>
      </c>
      <c r="F94">
        <v>1</v>
      </c>
      <c r="G94">
        <v>1</v>
      </c>
      <c r="H94">
        <v>1</v>
      </c>
      <c r="I94">
        <v>0</v>
      </c>
      <c r="J94">
        <v>1</v>
      </c>
      <c r="K94">
        <v>1</v>
      </c>
      <c r="L94">
        <v>1</v>
      </c>
      <c r="M94">
        <v>1</v>
      </c>
      <c r="N94">
        <v>0</v>
      </c>
      <c r="O94">
        <v>1</v>
      </c>
      <c r="P94">
        <v>1</v>
      </c>
      <c r="Q94">
        <v>1</v>
      </c>
    </row>
    <row r="95" spans="1:17" x14ac:dyDescent="0.25">
      <c r="A95" t="s">
        <v>235</v>
      </c>
      <c r="B95">
        <v>4798230</v>
      </c>
      <c r="C95">
        <v>1</v>
      </c>
      <c r="D95" t="str">
        <f t="shared" si="5"/>
        <v>MALE</v>
      </c>
      <c r="E95" t="str">
        <f t="shared" si="6"/>
        <v>Parkinson</v>
      </c>
      <c r="F95">
        <v>1</v>
      </c>
      <c r="G95">
        <v>0</v>
      </c>
      <c r="H95">
        <v>1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</row>
    <row r="96" spans="1:17" x14ac:dyDescent="0.25">
      <c r="A96" t="s">
        <v>236</v>
      </c>
      <c r="B96">
        <v>4798230</v>
      </c>
      <c r="C96">
        <v>1</v>
      </c>
      <c r="D96" t="str">
        <f t="shared" si="5"/>
        <v>MALE</v>
      </c>
      <c r="E96" t="str">
        <f t="shared" si="6"/>
        <v>Parkinson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</row>
    <row r="97" spans="1:17" x14ac:dyDescent="0.25">
      <c r="A97" t="s">
        <v>237</v>
      </c>
      <c r="B97">
        <v>4868455</v>
      </c>
      <c r="C97">
        <v>0</v>
      </c>
      <c r="D97" t="str">
        <f t="shared" si="5"/>
        <v>FEMALE</v>
      </c>
      <c r="E97" t="str">
        <f t="shared" si="6"/>
        <v>Parkinson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</row>
    <row r="98" spans="1:17" x14ac:dyDescent="0.25">
      <c r="A98" t="s">
        <v>238</v>
      </c>
      <c r="B98">
        <v>4868455</v>
      </c>
      <c r="C98">
        <v>0</v>
      </c>
      <c r="D98" t="str">
        <f t="shared" si="5"/>
        <v>FEMALE</v>
      </c>
      <c r="E98" t="str">
        <f t="shared" si="6"/>
        <v>Parkinson</v>
      </c>
      <c r="F98">
        <v>1</v>
      </c>
      <c r="G98">
        <v>1</v>
      </c>
      <c r="H98">
        <v>1</v>
      </c>
      <c r="I98">
        <v>0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1</v>
      </c>
    </row>
    <row r="99" spans="1:17" x14ac:dyDescent="0.25">
      <c r="A99" t="s">
        <v>239</v>
      </c>
      <c r="B99">
        <v>4907629</v>
      </c>
      <c r="C99">
        <v>1</v>
      </c>
      <c r="D99" t="str">
        <f t="shared" si="5"/>
        <v>MALE</v>
      </c>
      <c r="E99" t="str">
        <f t="shared" si="6"/>
        <v>Parkinson</v>
      </c>
      <c r="F99">
        <v>1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</row>
    <row r="100" spans="1:17" x14ac:dyDescent="0.25">
      <c r="A100" t="s">
        <v>240</v>
      </c>
      <c r="B100">
        <v>5035719</v>
      </c>
      <c r="C100">
        <v>0</v>
      </c>
      <c r="D100" t="str">
        <f t="shared" si="5"/>
        <v>FEMALE</v>
      </c>
      <c r="E100" t="str">
        <f t="shared" si="6"/>
        <v>Parkinson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1</v>
      </c>
      <c r="L100">
        <v>1</v>
      </c>
      <c r="M100">
        <v>1</v>
      </c>
      <c r="N100">
        <v>0</v>
      </c>
      <c r="O100">
        <v>0</v>
      </c>
      <c r="P100">
        <v>1</v>
      </c>
      <c r="Q100">
        <v>1</v>
      </c>
    </row>
    <row r="101" spans="1:17" x14ac:dyDescent="0.25">
      <c r="A101" t="s">
        <v>241</v>
      </c>
      <c r="B101">
        <v>5101325</v>
      </c>
      <c r="C101">
        <v>1</v>
      </c>
      <c r="D101" t="str">
        <f t="shared" si="5"/>
        <v>MALE</v>
      </c>
      <c r="E101" t="str">
        <f t="shared" si="6"/>
        <v>Parkinson</v>
      </c>
      <c r="F101">
        <v>1</v>
      </c>
      <c r="G101">
        <v>0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5">
      <c r="A102" t="s">
        <v>242</v>
      </c>
      <c r="B102">
        <v>5157987</v>
      </c>
      <c r="C102">
        <v>1</v>
      </c>
      <c r="D102" t="str">
        <f t="shared" si="5"/>
        <v>MALE</v>
      </c>
      <c r="E102" t="str">
        <f t="shared" si="6"/>
        <v>Parkinson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1</v>
      </c>
      <c r="M102">
        <v>0</v>
      </c>
      <c r="N102">
        <v>1</v>
      </c>
      <c r="O102">
        <v>1</v>
      </c>
      <c r="P102">
        <v>0</v>
      </c>
      <c r="Q102">
        <v>1</v>
      </c>
    </row>
    <row r="103" spans="1:17" x14ac:dyDescent="0.25">
      <c r="A103" t="s">
        <v>243</v>
      </c>
      <c r="B103">
        <v>5208752</v>
      </c>
      <c r="C103">
        <v>1</v>
      </c>
      <c r="D103" t="str">
        <f t="shared" si="5"/>
        <v>MALE</v>
      </c>
      <c r="E103" t="str">
        <f t="shared" si="6"/>
        <v>Parkinson</v>
      </c>
      <c r="F103">
        <v>1</v>
      </c>
      <c r="G103">
        <v>0</v>
      </c>
      <c r="H103">
        <v>1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 t="s">
        <v>244</v>
      </c>
      <c r="B104">
        <v>5208752</v>
      </c>
      <c r="C104">
        <v>1</v>
      </c>
      <c r="D104" t="str">
        <f t="shared" si="5"/>
        <v>MALE</v>
      </c>
      <c r="E104" t="str">
        <f t="shared" si="6"/>
        <v>Parkinson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</row>
    <row r="105" spans="1:17" x14ac:dyDescent="0.25">
      <c r="A105" t="s">
        <v>245</v>
      </c>
      <c r="B105">
        <v>5221906</v>
      </c>
      <c r="C105">
        <v>1</v>
      </c>
      <c r="D105" t="str">
        <f t="shared" si="5"/>
        <v>MALE</v>
      </c>
      <c r="E105" t="str">
        <f t="shared" si="6"/>
        <v>Parkinson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</row>
    <row r="106" spans="1:17" x14ac:dyDescent="0.25">
      <c r="A106" t="s">
        <v>246</v>
      </c>
      <c r="B106">
        <v>5221906</v>
      </c>
      <c r="C106">
        <v>1</v>
      </c>
      <c r="D106" t="str">
        <f t="shared" si="5"/>
        <v>MALE</v>
      </c>
      <c r="E106" t="str">
        <f t="shared" si="6"/>
        <v>Parkinson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5">
      <c r="A107" t="s">
        <v>247</v>
      </c>
      <c r="B107">
        <v>5229530</v>
      </c>
      <c r="C107">
        <v>1</v>
      </c>
      <c r="D107" t="str">
        <f t="shared" si="5"/>
        <v>MALE</v>
      </c>
      <c r="E107" t="str">
        <f t="shared" si="6"/>
        <v>Parkinson</v>
      </c>
      <c r="F107">
        <v>1</v>
      </c>
      <c r="G107">
        <v>1</v>
      </c>
      <c r="H107">
        <v>0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1</v>
      </c>
      <c r="O107">
        <v>0</v>
      </c>
      <c r="P107">
        <v>0</v>
      </c>
      <c r="Q107">
        <v>0</v>
      </c>
    </row>
    <row r="108" spans="1:17" x14ac:dyDescent="0.25">
      <c r="A108" t="s">
        <v>248</v>
      </c>
      <c r="B108">
        <v>5424494</v>
      </c>
      <c r="C108">
        <v>1</v>
      </c>
      <c r="D108" t="str">
        <f t="shared" si="5"/>
        <v>MALE</v>
      </c>
      <c r="E108" t="str">
        <f t="shared" si="6"/>
        <v>Parkinson</v>
      </c>
      <c r="F108">
        <v>1</v>
      </c>
      <c r="G108">
        <v>1</v>
      </c>
      <c r="H108">
        <v>0</v>
      </c>
      <c r="I108">
        <v>1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0</v>
      </c>
    </row>
    <row r="109" spans="1:17" x14ac:dyDescent="0.25">
      <c r="A109" t="s">
        <v>249</v>
      </c>
      <c r="B109">
        <v>5424494</v>
      </c>
      <c r="C109">
        <v>1</v>
      </c>
      <c r="D109" t="str">
        <f t="shared" si="5"/>
        <v>MALE</v>
      </c>
      <c r="E109" t="str">
        <f t="shared" si="6"/>
        <v>Parkinson</v>
      </c>
      <c r="F109">
        <v>1</v>
      </c>
      <c r="G109">
        <v>1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0</v>
      </c>
      <c r="N109">
        <v>1</v>
      </c>
      <c r="O109">
        <v>0</v>
      </c>
      <c r="P109">
        <v>0</v>
      </c>
      <c r="Q109">
        <v>0</v>
      </c>
    </row>
    <row r="110" spans="1:17" x14ac:dyDescent="0.25">
      <c r="A110" t="s">
        <v>250</v>
      </c>
      <c r="B110">
        <v>5471094</v>
      </c>
      <c r="C110">
        <v>1</v>
      </c>
      <c r="D110" t="str">
        <f t="shared" si="5"/>
        <v>MALE</v>
      </c>
      <c r="E110" t="str">
        <f t="shared" si="6"/>
        <v>Parkinson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</row>
    <row r="111" spans="1:17" x14ac:dyDescent="0.25">
      <c r="A111" t="s">
        <v>251</v>
      </c>
      <c r="B111">
        <v>5527470</v>
      </c>
      <c r="C111">
        <v>1</v>
      </c>
      <c r="D111" t="str">
        <f t="shared" si="5"/>
        <v>MALE</v>
      </c>
      <c r="E111" t="str">
        <f t="shared" si="6"/>
        <v>Parkinson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</row>
    <row r="112" spans="1:17" x14ac:dyDescent="0.25">
      <c r="A112" t="s">
        <v>252</v>
      </c>
      <c r="B112">
        <v>5563399</v>
      </c>
      <c r="C112">
        <v>0</v>
      </c>
      <c r="D112" t="str">
        <f t="shared" si="5"/>
        <v>FEMALE</v>
      </c>
      <c r="E112" t="str">
        <f t="shared" si="6"/>
        <v>Parkinson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1</v>
      </c>
    </row>
    <row r="113" spans="1:17" x14ac:dyDescent="0.25">
      <c r="A113" t="s">
        <v>253</v>
      </c>
      <c r="B113">
        <v>5572442</v>
      </c>
      <c r="C113">
        <v>1</v>
      </c>
      <c r="D113" t="str">
        <f t="shared" si="5"/>
        <v>MALE</v>
      </c>
      <c r="E113" t="str">
        <f t="shared" si="6"/>
        <v>Parkinson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</row>
    <row r="114" spans="1:17" x14ac:dyDescent="0.25">
      <c r="A114" t="s">
        <v>254</v>
      </c>
      <c r="B114">
        <v>5572442</v>
      </c>
      <c r="C114">
        <v>1</v>
      </c>
      <c r="D114" t="str">
        <f t="shared" si="5"/>
        <v>MALE</v>
      </c>
      <c r="E114" t="str">
        <f t="shared" si="6"/>
        <v>Parkinson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</row>
    <row r="115" spans="1:17" x14ac:dyDescent="0.25">
      <c r="A115" t="s">
        <v>255</v>
      </c>
      <c r="B115">
        <v>5640521</v>
      </c>
      <c r="C115">
        <v>1</v>
      </c>
      <c r="D115" t="str">
        <f t="shared" si="5"/>
        <v>MALE</v>
      </c>
      <c r="E115" t="str">
        <f t="shared" si="6"/>
        <v>Parkinson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</row>
    <row r="116" spans="1:17" x14ac:dyDescent="0.25">
      <c r="A116" t="s">
        <v>256</v>
      </c>
      <c r="B116">
        <v>5651883</v>
      </c>
      <c r="C116">
        <v>0</v>
      </c>
      <c r="D116" t="str">
        <f t="shared" si="5"/>
        <v>FEMALE</v>
      </c>
      <c r="E116" t="str">
        <f t="shared" si="6"/>
        <v>Parkinson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</row>
    <row r="117" spans="1:17" x14ac:dyDescent="0.25">
      <c r="A117" t="s">
        <v>257</v>
      </c>
      <c r="B117">
        <v>5651883</v>
      </c>
      <c r="C117">
        <v>0</v>
      </c>
      <c r="D117" t="str">
        <f t="shared" si="5"/>
        <v>FEMALE</v>
      </c>
      <c r="E117" t="str">
        <f t="shared" si="6"/>
        <v>Parkinson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</row>
    <row r="118" spans="1:17" x14ac:dyDescent="0.25">
      <c r="A118" t="s">
        <v>258</v>
      </c>
      <c r="B118">
        <v>5659619</v>
      </c>
      <c r="C118">
        <v>1</v>
      </c>
      <c r="D118" t="str">
        <f t="shared" si="5"/>
        <v>MALE</v>
      </c>
      <c r="E118" t="str">
        <f t="shared" si="6"/>
        <v>Parkinson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</row>
    <row r="119" spans="1:17" x14ac:dyDescent="0.25">
      <c r="A119" t="s">
        <v>259</v>
      </c>
      <c r="B119">
        <v>5749875</v>
      </c>
      <c r="C119">
        <v>1</v>
      </c>
      <c r="D119" t="str">
        <f t="shared" si="5"/>
        <v>MALE</v>
      </c>
      <c r="E119" t="str">
        <f t="shared" si="6"/>
        <v>Parkinson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</row>
    <row r="120" spans="1:17" x14ac:dyDescent="0.25">
      <c r="A120" t="s">
        <v>260</v>
      </c>
      <c r="B120">
        <v>5776153</v>
      </c>
      <c r="C120">
        <v>1</v>
      </c>
      <c r="D120" t="str">
        <f t="shared" si="5"/>
        <v>MALE</v>
      </c>
      <c r="E120" t="str">
        <f t="shared" si="6"/>
        <v>Parkinson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</row>
    <row r="121" spans="1:17" x14ac:dyDescent="0.25">
      <c r="A121" t="s">
        <v>261</v>
      </c>
      <c r="B121">
        <v>5776153</v>
      </c>
      <c r="C121">
        <v>1</v>
      </c>
      <c r="D121" t="str">
        <f t="shared" si="5"/>
        <v>MALE</v>
      </c>
      <c r="E121" t="str">
        <f t="shared" si="6"/>
        <v>Parkinson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</row>
    <row r="122" spans="1:17" x14ac:dyDescent="0.25">
      <c r="A122" t="s">
        <v>262</v>
      </c>
      <c r="B122">
        <v>5841706</v>
      </c>
      <c r="C122">
        <v>1</v>
      </c>
      <c r="D122" t="str">
        <f t="shared" si="5"/>
        <v>MALE</v>
      </c>
      <c r="E122" t="str">
        <f t="shared" si="6"/>
        <v>Parkinson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0</v>
      </c>
      <c r="L122">
        <v>1</v>
      </c>
      <c r="M122">
        <v>1</v>
      </c>
      <c r="N122">
        <v>1</v>
      </c>
      <c r="O122">
        <v>1</v>
      </c>
      <c r="P122">
        <v>0</v>
      </c>
      <c r="Q122">
        <v>1</v>
      </c>
    </row>
    <row r="123" spans="1:17" x14ac:dyDescent="0.25">
      <c r="A123" t="s">
        <v>263</v>
      </c>
      <c r="B123">
        <v>5861534</v>
      </c>
      <c r="C123">
        <v>0</v>
      </c>
      <c r="D123" t="str">
        <f t="shared" si="5"/>
        <v>FEMALE</v>
      </c>
      <c r="E123" t="str">
        <f t="shared" si="6"/>
        <v>Parkinson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</row>
    <row r="124" spans="1:17" x14ac:dyDescent="0.25">
      <c r="A124" t="s">
        <v>264</v>
      </c>
      <c r="B124">
        <v>5953087</v>
      </c>
      <c r="C124">
        <v>0</v>
      </c>
      <c r="D124" t="str">
        <f t="shared" si="5"/>
        <v>FEMALE</v>
      </c>
      <c r="E124" t="str">
        <f t="shared" si="6"/>
        <v>Parkinson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</row>
  </sheetData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8"/>
  <sheetViews>
    <sheetView topLeftCell="J1" workbookViewId="0">
      <selection activeCell="W38" sqref="W38"/>
    </sheetView>
  </sheetViews>
  <sheetFormatPr defaultRowHeight="15" x14ac:dyDescent="0.25"/>
  <cols>
    <col min="4" max="4" width="16.85546875" customWidth="1"/>
    <col min="5" max="5" width="14.42578125" customWidth="1"/>
    <col min="6" max="6" width="16.140625" customWidth="1"/>
    <col min="7" max="8" width="15.28515625" customWidth="1"/>
    <col min="9" max="9" width="18.42578125" customWidth="1"/>
    <col min="10" max="10" width="21.7109375" customWidth="1"/>
    <col min="11" max="11" width="22.7109375" customWidth="1"/>
    <col min="12" max="12" width="16.7109375" customWidth="1"/>
    <col min="13" max="13" width="14.140625" customWidth="1"/>
    <col min="14" max="14" width="14.42578125" customWidth="1"/>
    <col min="15" max="15" width="13.42578125" customWidth="1"/>
    <col min="16" max="16" width="16.28515625" customWidth="1"/>
    <col min="17" max="17" width="14.7109375" customWidth="1"/>
    <col min="18" max="18" width="18.140625" customWidth="1"/>
    <col min="19" max="19" width="25.7109375" customWidth="1"/>
    <col min="21" max="21" width="18.5703125" customWidth="1"/>
    <col min="22" max="22" width="15.85546875" customWidth="1"/>
    <col min="23" max="23" width="15.1406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2</v>
      </c>
      <c r="E1" t="s">
        <v>126</v>
      </c>
      <c r="F1" t="s">
        <v>126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271</v>
      </c>
    </row>
    <row r="2" spans="1:27" x14ac:dyDescent="0.25">
      <c r="A2" t="s">
        <v>144</v>
      </c>
      <c r="B2">
        <v>1178636</v>
      </c>
      <c r="C2">
        <v>1</v>
      </c>
      <c r="D2" t="str">
        <f>IF(C2=1, "MALE", "FEMALE")</f>
        <v>MALE</v>
      </c>
      <c r="E2" t="str">
        <f>IF(F2=0,"Healthy","Parkinson")</f>
        <v>Parkinson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27" x14ac:dyDescent="0.25">
      <c r="A3" t="s">
        <v>145</v>
      </c>
      <c r="B3">
        <v>1227372</v>
      </c>
      <c r="C3">
        <v>0</v>
      </c>
      <c r="D3" t="str">
        <f t="shared" ref="D3:D66" si="0">IF(C3=1, "MALE", "FEMALE")</f>
        <v>FEMALE</v>
      </c>
      <c r="E3" t="str">
        <f t="shared" ref="E3:E66" si="1">IF(F3=0,"Healthy","Parkinson")</f>
        <v>Parkinson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</row>
    <row r="4" spans="1:27" ht="15.75" thickBot="1" x14ac:dyDescent="0.3">
      <c r="A4" t="s">
        <v>151</v>
      </c>
      <c r="B4">
        <v>1448986</v>
      </c>
      <c r="C4">
        <v>0</v>
      </c>
      <c r="D4" t="str">
        <f t="shared" si="0"/>
        <v>FEMALE</v>
      </c>
      <c r="E4" t="str">
        <f t="shared" si="1"/>
        <v>Parkinson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27" x14ac:dyDescent="0.25">
      <c r="A5" t="s">
        <v>152</v>
      </c>
      <c r="B5">
        <v>1448986</v>
      </c>
      <c r="C5">
        <v>0</v>
      </c>
      <c r="D5" t="str">
        <f t="shared" si="0"/>
        <v>FEMALE</v>
      </c>
      <c r="E5" t="str">
        <f t="shared" si="1"/>
        <v>Parkinson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S5" s="2"/>
      <c r="T5" s="3" t="s">
        <v>272</v>
      </c>
      <c r="Y5" s="2"/>
      <c r="Z5" s="17" t="s">
        <v>265</v>
      </c>
      <c r="AA5" s="3" t="s">
        <v>266</v>
      </c>
    </row>
    <row r="6" spans="1:27" x14ac:dyDescent="0.25">
      <c r="A6" t="s">
        <v>153</v>
      </c>
      <c r="B6">
        <v>1604568</v>
      </c>
      <c r="C6">
        <v>1</v>
      </c>
      <c r="D6" t="str">
        <f t="shared" si="0"/>
        <v>MALE</v>
      </c>
      <c r="E6" t="str">
        <f t="shared" si="1"/>
        <v>Parkinson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S6" s="4" t="s">
        <v>265</v>
      </c>
      <c r="T6" s="5">
        <f>COUNTIF(D:D, "MALE")</f>
        <v>43</v>
      </c>
      <c r="Y6" s="4" t="s">
        <v>291</v>
      </c>
      <c r="Z6" s="1">
        <f>T6</f>
        <v>43</v>
      </c>
      <c r="AA6" s="5">
        <f>T7</f>
        <v>34</v>
      </c>
    </row>
    <row r="7" spans="1:27" ht="15.75" thickBot="1" x14ac:dyDescent="0.3">
      <c r="A7" t="s">
        <v>154</v>
      </c>
      <c r="B7">
        <v>1683568</v>
      </c>
      <c r="C7">
        <v>1</v>
      </c>
      <c r="D7" t="str">
        <f t="shared" si="0"/>
        <v>MALE</v>
      </c>
      <c r="E7" t="str">
        <f t="shared" si="1"/>
        <v>Parkinson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S7" s="4" t="s">
        <v>266</v>
      </c>
      <c r="T7" s="5">
        <f>COUNTIF(D:D, "FEMALE")</f>
        <v>34</v>
      </c>
      <c r="Y7" s="6" t="s">
        <v>292</v>
      </c>
      <c r="Z7" s="18">
        <f xml:space="preserve"> T18</f>
        <v>34</v>
      </c>
      <c r="AA7" s="7">
        <f xml:space="preserve"> T29</f>
        <v>29</v>
      </c>
    </row>
    <row r="8" spans="1:27" ht="15.75" thickBot="1" x14ac:dyDescent="0.3">
      <c r="A8" t="s">
        <v>157</v>
      </c>
      <c r="B8">
        <v>1702601</v>
      </c>
      <c r="C8">
        <v>1</v>
      </c>
      <c r="D8" t="str">
        <f t="shared" si="0"/>
        <v>MALE</v>
      </c>
      <c r="E8" t="str">
        <f t="shared" si="1"/>
        <v>Parkinson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S8" s="6" t="s">
        <v>267</v>
      </c>
      <c r="T8" s="7">
        <f>SUM(T6:T7)</f>
        <v>77</v>
      </c>
    </row>
    <row r="9" spans="1:27" x14ac:dyDescent="0.25">
      <c r="A9" t="s">
        <v>158</v>
      </c>
      <c r="B9">
        <v>1702601</v>
      </c>
      <c r="C9">
        <v>1</v>
      </c>
      <c r="D9" t="str">
        <f t="shared" si="0"/>
        <v>MALE</v>
      </c>
      <c r="E9" t="str">
        <f t="shared" si="1"/>
        <v>Parkinson</v>
      </c>
      <c r="F9">
        <v>1</v>
      </c>
      <c r="G9">
        <v>0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27" x14ac:dyDescent="0.25">
      <c r="A10" t="s">
        <v>161</v>
      </c>
      <c r="B10">
        <v>1779711</v>
      </c>
      <c r="C10">
        <v>0</v>
      </c>
      <c r="D10" t="str">
        <f t="shared" si="0"/>
        <v>FEMALE</v>
      </c>
      <c r="E10" t="str">
        <f t="shared" si="1"/>
        <v>Parkinson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S10" s="8" t="s">
        <v>268</v>
      </c>
      <c r="T10" s="9" t="s">
        <v>273</v>
      </c>
      <c r="U10" s="9" t="s">
        <v>281</v>
      </c>
      <c r="V10" s="9" t="s">
        <v>287</v>
      </c>
      <c r="W10" s="10" t="s">
        <v>288</v>
      </c>
    </row>
    <row r="11" spans="1:27" x14ac:dyDescent="0.25">
      <c r="A11" t="s">
        <v>162</v>
      </c>
      <c r="B11">
        <v>1779711</v>
      </c>
      <c r="C11">
        <v>0</v>
      </c>
      <c r="D11" t="str">
        <f t="shared" si="0"/>
        <v>FEMALE</v>
      </c>
      <c r="E11" t="str">
        <f t="shared" si="1"/>
        <v>Parkinson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S11" s="11" t="s">
        <v>128</v>
      </c>
      <c r="T11" s="1">
        <f>SUMIF(D:D, "MALE", L:L)</f>
        <v>31</v>
      </c>
      <c r="U11" s="1">
        <f xml:space="preserve"> T11 *100 /$T$6</f>
        <v>72.093023255813947</v>
      </c>
      <c r="V11" s="1"/>
      <c r="W11" s="12"/>
    </row>
    <row r="12" spans="1:27" x14ac:dyDescent="0.25">
      <c r="A12" t="s">
        <v>163</v>
      </c>
      <c r="B12">
        <v>1851133</v>
      </c>
      <c r="C12">
        <v>1</v>
      </c>
      <c r="D12" t="str">
        <f t="shared" si="0"/>
        <v>MALE</v>
      </c>
      <c r="E12" t="str">
        <f t="shared" si="1"/>
        <v>Parkinson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S12" s="11" t="s">
        <v>129</v>
      </c>
      <c r="T12" s="1">
        <f>SUMIF(D:D, "MALE", M:M)</f>
        <v>33</v>
      </c>
      <c r="U12" s="1">
        <f t="shared" ref="U12:U15" si="2" xml:space="preserve"> T12 *100 /$T$6</f>
        <v>76.744186046511629</v>
      </c>
      <c r="V12" s="1"/>
      <c r="W12" s="12"/>
    </row>
    <row r="13" spans="1:27" x14ac:dyDescent="0.25">
      <c r="A13" t="s">
        <v>164</v>
      </c>
      <c r="B13">
        <v>2045185</v>
      </c>
      <c r="C13">
        <v>0</v>
      </c>
      <c r="D13" t="str">
        <f t="shared" si="0"/>
        <v>FEMALE</v>
      </c>
      <c r="E13" t="str">
        <f t="shared" si="1"/>
        <v>Parkinson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S13" s="11" t="s">
        <v>130</v>
      </c>
      <c r="T13" s="1">
        <f>SUMIF(D:D, "MALE", N:N)</f>
        <v>33</v>
      </c>
      <c r="U13" s="1">
        <f t="shared" si="2"/>
        <v>76.744186046511629</v>
      </c>
      <c r="V13" s="1"/>
      <c r="W13" s="12"/>
    </row>
    <row r="14" spans="1:27" x14ac:dyDescent="0.25">
      <c r="A14" t="s">
        <v>168</v>
      </c>
      <c r="B14">
        <v>2234655</v>
      </c>
      <c r="C14">
        <v>1</v>
      </c>
      <c r="D14" t="str">
        <f t="shared" si="0"/>
        <v>MALE</v>
      </c>
      <c r="E14" t="str">
        <f t="shared" si="1"/>
        <v>Parkinson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1</v>
      </c>
      <c r="S14" s="11" t="s">
        <v>279</v>
      </c>
      <c r="T14" s="1">
        <f>SUMIF(D:D, "MALE", O:O)</f>
        <v>32</v>
      </c>
      <c r="U14" s="1">
        <f t="shared" si="2"/>
        <v>74.418604651162795</v>
      </c>
      <c r="V14" s="1"/>
      <c r="W14" s="12"/>
    </row>
    <row r="15" spans="1:27" x14ac:dyDescent="0.25">
      <c r="A15" t="s">
        <v>169</v>
      </c>
      <c r="B15">
        <v>2234655</v>
      </c>
      <c r="C15">
        <v>1</v>
      </c>
      <c r="D15" t="str">
        <f t="shared" si="0"/>
        <v>MALE</v>
      </c>
      <c r="E15" t="str">
        <f t="shared" si="1"/>
        <v>Parkinson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S15" s="11" t="s">
        <v>280</v>
      </c>
      <c r="T15" s="1">
        <f>SUMIF(D:D, "MALE", P:P)</f>
        <v>33</v>
      </c>
      <c r="U15" s="1">
        <f t="shared" si="2"/>
        <v>76.744186046511629</v>
      </c>
      <c r="V15" s="1"/>
      <c r="W15" s="12"/>
    </row>
    <row r="16" spans="1:27" x14ac:dyDescent="0.25">
      <c r="A16" t="s">
        <v>170</v>
      </c>
      <c r="B16">
        <v>2253228</v>
      </c>
      <c r="C16">
        <v>1</v>
      </c>
      <c r="D16" t="str">
        <f t="shared" si="0"/>
        <v>MALE</v>
      </c>
      <c r="E16" t="str">
        <f t="shared" si="1"/>
        <v>Parkinson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S16" s="19" t="s">
        <v>283</v>
      </c>
      <c r="T16" s="20"/>
      <c r="U16" s="20">
        <f>AVERAGE(U11:U15)</f>
        <v>75.348837209302332</v>
      </c>
      <c r="V16" s="1">
        <f xml:space="preserve"> Table68375[[#This Row],[Column3]] - 1.96*$U17/SQRT($T$6)</f>
        <v>74.727112137040876</v>
      </c>
      <c r="W16" s="1">
        <f xml:space="preserve"> Table68375[[#This Row],[Column3]] + 1.96*$U$17/SQRT($T$6)</f>
        <v>75.970562281563787</v>
      </c>
    </row>
    <row r="17" spans="1:23" x14ac:dyDescent="0.25">
      <c r="A17" t="s">
        <v>171</v>
      </c>
      <c r="B17">
        <v>2259013</v>
      </c>
      <c r="C17">
        <v>1</v>
      </c>
      <c r="D17" t="str">
        <f t="shared" si="0"/>
        <v>MALE</v>
      </c>
      <c r="E17" t="str">
        <f t="shared" si="1"/>
        <v>Parkinson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S17" s="19" t="s">
        <v>277</v>
      </c>
      <c r="T17" s="20"/>
      <c r="U17" s="20">
        <f>_xlfn.STDEV.S(U11:U15)</f>
        <v>2.0800632348835282</v>
      </c>
      <c r="V17" s="1"/>
      <c r="W17" s="12"/>
    </row>
    <row r="18" spans="1:23" x14ac:dyDescent="0.25">
      <c r="A18" t="s">
        <v>172</v>
      </c>
      <c r="B18">
        <v>2311988</v>
      </c>
      <c r="C18">
        <v>0</v>
      </c>
      <c r="D18" t="str">
        <f t="shared" si="0"/>
        <v>FEMALE</v>
      </c>
      <c r="E18" t="str">
        <f t="shared" si="1"/>
        <v>Parkinson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S18" s="11" t="s">
        <v>271</v>
      </c>
      <c r="T18" s="1">
        <f>SUMIF(D:D, "MALE", Q:Q)</f>
        <v>34</v>
      </c>
      <c r="U18" s="1"/>
      <c r="V18" s="1"/>
      <c r="W18" s="12"/>
    </row>
    <row r="19" spans="1:23" x14ac:dyDescent="0.25">
      <c r="A19" t="s">
        <v>173</v>
      </c>
      <c r="B19">
        <v>2517130</v>
      </c>
      <c r="C19">
        <v>1</v>
      </c>
      <c r="D19" t="str">
        <f t="shared" si="0"/>
        <v>MALE</v>
      </c>
      <c r="E19" t="str">
        <f t="shared" si="1"/>
        <v>Parkinson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S19" s="14" t="s">
        <v>285</v>
      </c>
      <c r="T19" s="15"/>
      <c r="U19" s="15">
        <f xml:space="preserve"> T18 * 100 / T6</f>
        <v>79.069767441860463</v>
      </c>
      <c r="V19" s="15"/>
      <c r="W19" s="16"/>
    </row>
    <row r="20" spans="1:23" x14ac:dyDescent="0.25">
      <c r="A20" t="s">
        <v>174</v>
      </c>
      <c r="B20">
        <v>2517130</v>
      </c>
      <c r="C20">
        <v>1</v>
      </c>
      <c r="D20" t="str">
        <f t="shared" si="0"/>
        <v>MALE</v>
      </c>
      <c r="E20" t="str">
        <f t="shared" si="1"/>
        <v>Parkinson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23" x14ac:dyDescent="0.25">
      <c r="A21" t="s">
        <v>177</v>
      </c>
      <c r="B21">
        <v>2791680</v>
      </c>
      <c r="C21">
        <v>1</v>
      </c>
      <c r="D21" t="str">
        <f t="shared" si="0"/>
        <v>MALE</v>
      </c>
      <c r="E21" t="str">
        <f t="shared" si="1"/>
        <v>Parkinson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S21" s="8" t="s">
        <v>269</v>
      </c>
      <c r="T21" s="9" t="s">
        <v>273</v>
      </c>
      <c r="U21" s="9" t="s">
        <v>281</v>
      </c>
      <c r="V21" s="9" t="s">
        <v>287</v>
      </c>
      <c r="W21" s="10" t="s">
        <v>288</v>
      </c>
    </row>
    <row r="22" spans="1:23" x14ac:dyDescent="0.25">
      <c r="A22" t="s">
        <v>179</v>
      </c>
      <c r="B22">
        <v>2932050</v>
      </c>
      <c r="C22">
        <v>0</v>
      </c>
      <c r="D22" t="str">
        <f t="shared" si="0"/>
        <v>FEMALE</v>
      </c>
      <c r="E22" t="str">
        <f t="shared" si="1"/>
        <v>Parkinson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S22" s="11" t="s">
        <v>128</v>
      </c>
      <c r="T22" s="1">
        <f>SUMIF(D:D, "FEMALE", L:L)</f>
        <v>29</v>
      </c>
      <c r="U22" s="1">
        <f xml:space="preserve"> T22 *100 /$T$7</f>
        <v>85.294117647058826</v>
      </c>
      <c r="V22" s="1"/>
      <c r="W22" s="12"/>
    </row>
    <row r="23" spans="1:23" x14ac:dyDescent="0.25">
      <c r="A23" t="s">
        <v>180</v>
      </c>
      <c r="B23">
        <v>2984777</v>
      </c>
      <c r="C23">
        <v>0</v>
      </c>
      <c r="D23" t="str">
        <f t="shared" si="0"/>
        <v>FEMALE</v>
      </c>
      <c r="E23" t="str">
        <f t="shared" si="1"/>
        <v>Parkinson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S23" s="11" t="s">
        <v>129</v>
      </c>
      <c r="T23" s="1">
        <f>SUMIF(D:D, "FEMALE", M:M)</f>
        <v>26</v>
      </c>
      <c r="U23" s="1">
        <f t="shared" ref="U23:U26" si="3" xml:space="preserve"> T23 *100 /$T$7</f>
        <v>76.470588235294116</v>
      </c>
      <c r="V23" s="1"/>
      <c r="W23" s="12"/>
    </row>
    <row r="24" spans="1:23" x14ac:dyDescent="0.25">
      <c r="A24" t="s">
        <v>181</v>
      </c>
      <c r="B24">
        <v>2984777</v>
      </c>
      <c r="C24">
        <v>0</v>
      </c>
      <c r="D24" t="str">
        <f t="shared" si="0"/>
        <v>FEMALE</v>
      </c>
      <c r="E24" t="str">
        <f t="shared" si="1"/>
        <v>Parkinson</v>
      </c>
      <c r="F24">
        <v>1</v>
      </c>
      <c r="G24">
        <v>1</v>
      </c>
      <c r="H24">
        <v>0</v>
      </c>
      <c r="I24">
        <v>1</v>
      </c>
      <c r="J24">
        <v>1</v>
      </c>
      <c r="K24">
        <v>1</v>
      </c>
      <c r="L24">
        <v>1</v>
      </c>
      <c r="M24">
        <v>0</v>
      </c>
      <c r="N24">
        <v>1</v>
      </c>
      <c r="O24">
        <v>1</v>
      </c>
      <c r="P24">
        <v>1</v>
      </c>
      <c r="Q24">
        <v>1</v>
      </c>
      <c r="S24" s="11" t="s">
        <v>130</v>
      </c>
      <c r="T24" s="1">
        <f>SUMIF(D:D, "FEMALE", N:N)</f>
        <v>30</v>
      </c>
      <c r="U24" s="1">
        <f t="shared" si="3"/>
        <v>88.235294117647058</v>
      </c>
      <c r="V24" s="1"/>
      <c r="W24" s="12"/>
    </row>
    <row r="25" spans="1:23" x14ac:dyDescent="0.25">
      <c r="A25" t="s">
        <v>182</v>
      </c>
      <c r="B25">
        <v>3033844</v>
      </c>
      <c r="C25">
        <v>1</v>
      </c>
      <c r="D25" t="str">
        <f t="shared" si="0"/>
        <v>MALE</v>
      </c>
      <c r="E25" t="str">
        <f t="shared" si="1"/>
        <v>Parkinson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S25" s="11" t="s">
        <v>279</v>
      </c>
      <c r="T25" s="1">
        <f>SUMIF(D:D, "FEMALE", O:O)</f>
        <v>29</v>
      </c>
      <c r="U25" s="1">
        <f t="shared" si="3"/>
        <v>85.294117647058826</v>
      </c>
      <c r="V25" s="1"/>
      <c r="W25" s="12"/>
    </row>
    <row r="26" spans="1:23" x14ac:dyDescent="0.25">
      <c r="A26" t="s">
        <v>183</v>
      </c>
      <c r="B26">
        <v>3134693</v>
      </c>
      <c r="C26">
        <v>0</v>
      </c>
      <c r="D26" t="str">
        <f t="shared" si="0"/>
        <v>FEMALE</v>
      </c>
      <c r="E26" t="str">
        <f t="shared" si="1"/>
        <v>Parkinson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S26" s="11" t="s">
        <v>280</v>
      </c>
      <c r="T26" s="1">
        <f>SUMIF(D:D, "FEMALE", P:P)</f>
        <v>25</v>
      </c>
      <c r="U26" s="1">
        <f t="shared" si="3"/>
        <v>73.529411764705884</v>
      </c>
      <c r="V26" s="1"/>
      <c r="W26" s="12"/>
    </row>
    <row r="27" spans="1:23" x14ac:dyDescent="0.25">
      <c r="A27" t="s">
        <v>184</v>
      </c>
      <c r="B27">
        <v>3134693</v>
      </c>
      <c r="C27">
        <v>0</v>
      </c>
      <c r="D27" t="str">
        <f t="shared" si="0"/>
        <v>FEMALE</v>
      </c>
      <c r="E27" t="str">
        <f t="shared" si="1"/>
        <v>Parkinson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S27" s="19" t="s">
        <v>283</v>
      </c>
      <c r="T27" s="20"/>
      <c r="U27" s="20">
        <f>AVERAGE(U22:U26)</f>
        <v>81.764705882352956</v>
      </c>
      <c r="V27" s="1">
        <f>Table683736[[#This Row],[Column3]] - 1.96*$U28/SQRT(T7)</f>
        <v>79.621387815750978</v>
      </c>
      <c r="W27" s="1">
        <f>Table683736[[#This Row],[Column3]] + 1.96*$U28/SQRT(T7)</f>
        <v>83.908023948954934</v>
      </c>
    </row>
    <row r="28" spans="1:23" x14ac:dyDescent="0.25">
      <c r="A28" t="s">
        <v>185</v>
      </c>
      <c r="B28">
        <v>3156084</v>
      </c>
      <c r="C28">
        <v>1</v>
      </c>
      <c r="D28" t="str">
        <f t="shared" si="0"/>
        <v>MALE</v>
      </c>
      <c r="E28" t="str">
        <f t="shared" si="1"/>
        <v>Parkinson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1</v>
      </c>
      <c r="N28">
        <v>1</v>
      </c>
      <c r="O28">
        <v>0</v>
      </c>
      <c r="P28">
        <v>1</v>
      </c>
      <c r="Q28">
        <v>1</v>
      </c>
      <c r="S28" s="19" t="s">
        <v>277</v>
      </c>
      <c r="T28" s="20"/>
      <c r="U28" s="20">
        <f>_xlfn.STDEV.S(U22:U26)</f>
        <v>6.3763186437290589</v>
      </c>
      <c r="V28" s="1"/>
      <c r="W28" s="12"/>
    </row>
    <row r="29" spans="1:23" x14ac:dyDescent="0.25">
      <c r="A29" t="s">
        <v>190</v>
      </c>
      <c r="B29">
        <v>3383380</v>
      </c>
      <c r="C29">
        <v>0</v>
      </c>
      <c r="D29" t="str">
        <f t="shared" si="0"/>
        <v>FEMALE</v>
      </c>
      <c r="E29" t="str">
        <f t="shared" si="1"/>
        <v>Parkinson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S29" s="11" t="s">
        <v>271</v>
      </c>
      <c r="T29" s="1">
        <f>SUMIF(D:D, "FEMALE", Q:Q)</f>
        <v>29</v>
      </c>
      <c r="U29" s="1"/>
      <c r="V29" s="1"/>
      <c r="W29" s="12"/>
    </row>
    <row r="30" spans="1:23" x14ac:dyDescent="0.25">
      <c r="A30" t="s">
        <v>191</v>
      </c>
      <c r="B30">
        <v>3383380</v>
      </c>
      <c r="C30">
        <v>0</v>
      </c>
      <c r="D30" t="str">
        <f t="shared" si="0"/>
        <v>FEMALE</v>
      </c>
      <c r="E30" t="str">
        <f t="shared" si="1"/>
        <v>Parkinson</v>
      </c>
      <c r="F30">
        <v>1</v>
      </c>
      <c r="G30">
        <v>1</v>
      </c>
      <c r="H30">
        <v>1</v>
      </c>
      <c r="I30">
        <v>1</v>
      </c>
      <c r="J30">
        <v>1</v>
      </c>
      <c r="K30">
        <v>0</v>
      </c>
      <c r="L30">
        <v>1</v>
      </c>
      <c r="M30">
        <v>1</v>
      </c>
      <c r="N30">
        <v>1</v>
      </c>
      <c r="O30">
        <v>1</v>
      </c>
      <c r="P30">
        <v>0</v>
      </c>
      <c r="Q30">
        <v>1</v>
      </c>
      <c r="S30" s="14" t="s">
        <v>285</v>
      </c>
      <c r="T30" s="15"/>
      <c r="U30" s="15">
        <f xml:space="preserve"> T29 * 100 / T7</f>
        <v>85.294117647058826</v>
      </c>
      <c r="V30" s="15"/>
      <c r="W30" s="16"/>
    </row>
    <row r="31" spans="1:23" x14ac:dyDescent="0.25">
      <c r="A31" t="s">
        <v>194</v>
      </c>
      <c r="B31">
        <v>3554033</v>
      </c>
      <c r="C31">
        <v>1</v>
      </c>
      <c r="D31" t="str">
        <f t="shared" si="0"/>
        <v>MALE</v>
      </c>
      <c r="E31" t="str">
        <f t="shared" si="1"/>
        <v>Parkinson</v>
      </c>
      <c r="F31">
        <v>1</v>
      </c>
      <c r="G31">
        <v>0</v>
      </c>
      <c r="H31">
        <v>1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23" x14ac:dyDescent="0.25">
      <c r="A32" t="s">
        <v>195</v>
      </c>
      <c r="B32">
        <v>3554033</v>
      </c>
      <c r="C32">
        <v>1</v>
      </c>
      <c r="D32" t="str">
        <f t="shared" si="0"/>
        <v>MALE</v>
      </c>
      <c r="E32" t="str">
        <f t="shared" si="1"/>
        <v>Parkinson</v>
      </c>
      <c r="F32">
        <v>1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S32" s="8" t="s">
        <v>282</v>
      </c>
      <c r="T32" s="9" t="s">
        <v>273</v>
      </c>
      <c r="U32" s="9" t="s">
        <v>281</v>
      </c>
      <c r="V32" s="9" t="s">
        <v>287</v>
      </c>
      <c r="W32" s="10" t="s">
        <v>288</v>
      </c>
    </row>
    <row r="33" spans="1:23" x14ac:dyDescent="0.25">
      <c r="A33" t="s">
        <v>196</v>
      </c>
      <c r="B33">
        <v>3561789</v>
      </c>
      <c r="C33">
        <v>0</v>
      </c>
      <c r="D33" t="str">
        <f t="shared" si="0"/>
        <v>FEMALE</v>
      </c>
      <c r="E33" t="str">
        <f t="shared" si="1"/>
        <v>Parkinson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S33" s="11" t="s">
        <v>128</v>
      </c>
      <c r="T33" s="1">
        <f>SUM(L:L)</f>
        <v>60</v>
      </c>
      <c r="U33" s="1">
        <f xml:space="preserve"> T33 *100 /$T$8</f>
        <v>77.922077922077918</v>
      </c>
      <c r="V33" s="1"/>
      <c r="W33" s="12"/>
    </row>
    <row r="34" spans="1:23" x14ac:dyDescent="0.25">
      <c r="A34" t="s">
        <v>197</v>
      </c>
      <c r="B34">
        <v>3561789</v>
      </c>
      <c r="C34">
        <v>0</v>
      </c>
      <c r="D34" t="str">
        <f t="shared" si="0"/>
        <v>FEMALE</v>
      </c>
      <c r="E34" t="str">
        <f t="shared" si="1"/>
        <v>Parkinson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S34" s="11" t="s">
        <v>129</v>
      </c>
      <c r="T34" s="1">
        <f>SUM(M:M)</f>
        <v>59</v>
      </c>
      <c r="U34" s="1">
        <f t="shared" ref="U34:U37" si="4" xml:space="preserve"> T34 *100 /$T$8</f>
        <v>76.623376623376629</v>
      </c>
      <c r="V34" s="1"/>
      <c r="W34" s="12"/>
    </row>
    <row r="35" spans="1:23" x14ac:dyDescent="0.25">
      <c r="A35" t="s">
        <v>198</v>
      </c>
      <c r="B35">
        <v>3568167</v>
      </c>
      <c r="C35">
        <v>0</v>
      </c>
      <c r="D35" t="str">
        <f t="shared" si="0"/>
        <v>FEMALE</v>
      </c>
      <c r="E35" t="str">
        <f t="shared" si="1"/>
        <v>Parkinson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S35" s="11" t="s">
        <v>130</v>
      </c>
      <c r="T35" s="1">
        <f>SUM(N:N)</f>
        <v>63</v>
      </c>
      <c r="U35" s="1">
        <f t="shared" si="4"/>
        <v>81.818181818181813</v>
      </c>
      <c r="V35" s="1"/>
      <c r="W35" s="12"/>
    </row>
    <row r="36" spans="1:23" x14ac:dyDescent="0.25">
      <c r="A36" t="s">
        <v>199</v>
      </c>
      <c r="B36">
        <v>3568167</v>
      </c>
      <c r="C36">
        <v>0</v>
      </c>
      <c r="D36" t="str">
        <f t="shared" si="0"/>
        <v>FEMALE</v>
      </c>
      <c r="E36" t="str">
        <f t="shared" si="1"/>
        <v>Parkinson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S36" s="11" t="s">
        <v>279</v>
      </c>
      <c r="T36" s="1">
        <f>SUM(O:O)</f>
        <v>61</v>
      </c>
      <c r="U36" s="1">
        <f t="shared" si="4"/>
        <v>79.220779220779221</v>
      </c>
      <c r="V36" s="1"/>
      <c r="W36" s="12"/>
    </row>
    <row r="37" spans="1:23" x14ac:dyDescent="0.25">
      <c r="A37" t="s">
        <v>202</v>
      </c>
      <c r="B37">
        <v>3706056</v>
      </c>
      <c r="C37">
        <v>1</v>
      </c>
      <c r="D37" t="str">
        <f t="shared" si="0"/>
        <v>MALE</v>
      </c>
      <c r="E37" t="str">
        <f t="shared" si="1"/>
        <v>Parkinson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S37" s="11" t="s">
        <v>280</v>
      </c>
      <c r="T37" s="1">
        <f>SUM(P:P)</f>
        <v>58</v>
      </c>
      <c r="U37" s="1">
        <f t="shared" si="4"/>
        <v>75.324675324675326</v>
      </c>
      <c r="V37" s="1"/>
      <c r="W37" s="12"/>
    </row>
    <row r="38" spans="1:23" x14ac:dyDescent="0.25">
      <c r="A38" t="s">
        <v>203</v>
      </c>
      <c r="B38">
        <v>3756652</v>
      </c>
      <c r="C38">
        <v>1</v>
      </c>
      <c r="D38" t="str">
        <f t="shared" si="0"/>
        <v>MALE</v>
      </c>
      <c r="E38" t="str">
        <f t="shared" si="1"/>
        <v>Parkinson</v>
      </c>
      <c r="F38">
        <v>1</v>
      </c>
      <c r="G38">
        <v>0</v>
      </c>
      <c r="H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  <c r="O38">
        <v>1</v>
      </c>
      <c r="P38">
        <v>0</v>
      </c>
      <c r="Q38">
        <v>0</v>
      </c>
      <c r="S38" s="19" t="s">
        <v>283</v>
      </c>
      <c r="T38" s="13"/>
      <c r="U38" s="20">
        <f>AVERAGE(U11:U15)</f>
        <v>75.348837209302332</v>
      </c>
      <c r="V38" s="1">
        <f>Table6837347[[#This Row],[Column3]] - 1.96*$U39/SQRT(T8)</f>
        <v>74.790854365933811</v>
      </c>
      <c r="W38" s="1">
        <f>Table6837347[[#This Row],[Column3]] + 1.96*$U39/SQRT(T8)</f>
        <v>75.906820052670852</v>
      </c>
    </row>
    <row r="39" spans="1:23" x14ac:dyDescent="0.25">
      <c r="A39" t="s">
        <v>204</v>
      </c>
      <c r="B39">
        <v>3802938</v>
      </c>
      <c r="C39">
        <v>0</v>
      </c>
      <c r="D39" t="str">
        <f t="shared" si="0"/>
        <v>FEMALE</v>
      </c>
      <c r="E39" t="str">
        <f t="shared" si="1"/>
        <v>Parkinson</v>
      </c>
      <c r="F39">
        <v>1</v>
      </c>
      <c r="G39">
        <v>1</v>
      </c>
      <c r="H39">
        <v>0</v>
      </c>
      <c r="I39">
        <v>0</v>
      </c>
      <c r="J39">
        <v>0</v>
      </c>
      <c r="K39">
        <v>1</v>
      </c>
      <c r="L39">
        <v>1</v>
      </c>
      <c r="M39">
        <v>0</v>
      </c>
      <c r="N39">
        <v>0</v>
      </c>
      <c r="O39">
        <v>0</v>
      </c>
      <c r="P39">
        <v>1</v>
      </c>
      <c r="Q39">
        <v>0</v>
      </c>
      <c r="S39" s="19" t="s">
        <v>277</v>
      </c>
      <c r="T39" s="13"/>
      <c r="U39" s="20">
        <f>_xlfn.STDEV.S(U33:U37)</f>
        <v>2.498101826191081</v>
      </c>
      <c r="V39" s="1"/>
      <c r="W39" s="12"/>
    </row>
    <row r="40" spans="1:23" x14ac:dyDescent="0.25">
      <c r="A40" t="s">
        <v>205</v>
      </c>
      <c r="B40">
        <v>3802938</v>
      </c>
      <c r="C40">
        <v>0</v>
      </c>
      <c r="D40" t="str">
        <f t="shared" si="0"/>
        <v>FEMALE</v>
      </c>
      <c r="E40" t="str">
        <f t="shared" si="1"/>
        <v>Parkinson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S40" s="11" t="s">
        <v>271</v>
      </c>
      <c r="T40" s="1">
        <f>SUM(Q:Q)</f>
        <v>63</v>
      </c>
      <c r="U40" s="1"/>
      <c r="V40" s="1"/>
      <c r="W40" s="12"/>
    </row>
    <row r="41" spans="1:23" x14ac:dyDescent="0.25">
      <c r="A41" t="s">
        <v>206</v>
      </c>
      <c r="B41">
        <v>3826232</v>
      </c>
      <c r="C41">
        <v>1</v>
      </c>
      <c r="D41" t="str">
        <f t="shared" si="0"/>
        <v>MALE</v>
      </c>
      <c r="E41" t="str">
        <f t="shared" si="1"/>
        <v>Parkinson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S41" s="14" t="s">
        <v>285</v>
      </c>
      <c r="T41" s="15"/>
      <c r="U41" s="15">
        <f xml:space="preserve"> T40 * 100 / T8</f>
        <v>81.818181818181813</v>
      </c>
      <c r="V41" s="15"/>
      <c r="W41" s="16"/>
    </row>
    <row r="42" spans="1:23" x14ac:dyDescent="0.25">
      <c r="A42" t="s">
        <v>207</v>
      </c>
      <c r="B42">
        <v>4011374</v>
      </c>
      <c r="C42">
        <v>1</v>
      </c>
      <c r="D42" t="str">
        <f t="shared" si="0"/>
        <v>MALE</v>
      </c>
      <c r="E42" t="str">
        <f t="shared" si="1"/>
        <v>Parkinson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</row>
    <row r="43" spans="1:23" x14ac:dyDescent="0.25">
      <c r="A43" t="s">
        <v>208</v>
      </c>
      <c r="B43">
        <v>4011374</v>
      </c>
      <c r="C43">
        <v>1</v>
      </c>
      <c r="D43" t="str">
        <f t="shared" si="0"/>
        <v>MALE</v>
      </c>
      <c r="E43" t="str">
        <f t="shared" si="1"/>
        <v>Parkinson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</row>
    <row r="44" spans="1:23" x14ac:dyDescent="0.25">
      <c r="A44" t="s">
        <v>209</v>
      </c>
      <c r="B44">
        <v>4038762</v>
      </c>
      <c r="C44">
        <v>0</v>
      </c>
      <c r="D44" t="str">
        <f t="shared" si="0"/>
        <v>FEMALE</v>
      </c>
      <c r="E44" t="str">
        <f t="shared" si="1"/>
        <v>Parkinson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</row>
    <row r="45" spans="1:23" x14ac:dyDescent="0.25">
      <c r="A45" t="s">
        <v>211</v>
      </c>
      <c r="B45">
        <v>4127426</v>
      </c>
      <c r="C45">
        <v>0</v>
      </c>
      <c r="D45" t="str">
        <f t="shared" si="0"/>
        <v>FEMALE</v>
      </c>
      <c r="E45" t="str">
        <f t="shared" si="1"/>
        <v>Parkinson</v>
      </c>
      <c r="F45">
        <v>1</v>
      </c>
      <c r="G45">
        <v>1</v>
      </c>
      <c r="H45">
        <v>1</v>
      </c>
      <c r="I45">
        <v>1</v>
      </c>
      <c r="J45">
        <v>1</v>
      </c>
      <c r="K45">
        <v>0</v>
      </c>
      <c r="L45">
        <v>1</v>
      </c>
      <c r="M45">
        <v>1</v>
      </c>
      <c r="N45">
        <v>1</v>
      </c>
      <c r="O45">
        <v>1</v>
      </c>
      <c r="P45">
        <v>0</v>
      </c>
      <c r="Q45">
        <v>1</v>
      </c>
    </row>
    <row r="46" spans="1:23" x14ac:dyDescent="0.25">
      <c r="A46" t="s">
        <v>212</v>
      </c>
      <c r="B46">
        <v>4127426</v>
      </c>
      <c r="C46">
        <v>0</v>
      </c>
      <c r="D46" t="str">
        <f t="shared" si="0"/>
        <v>FEMALE</v>
      </c>
      <c r="E46" t="str">
        <f t="shared" si="1"/>
        <v>Parkinson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23" x14ac:dyDescent="0.25">
      <c r="A47" t="s">
        <v>213</v>
      </c>
      <c r="B47">
        <v>4130938</v>
      </c>
      <c r="C47">
        <v>0</v>
      </c>
      <c r="D47" t="str">
        <f t="shared" si="0"/>
        <v>FEMALE</v>
      </c>
      <c r="E47" t="str">
        <f t="shared" si="1"/>
        <v>Parkinson</v>
      </c>
      <c r="F47">
        <v>1</v>
      </c>
      <c r="G47">
        <v>1</v>
      </c>
      <c r="H47">
        <v>0</v>
      </c>
      <c r="I47">
        <v>1</v>
      </c>
      <c r="J47">
        <v>1</v>
      </c>
      <c r="K47">
        <v>0</v>
      </c>
      <c r="L47">
        <v>1</v>
      </c>
      <c r="M47">
        <v>0</v>
      </c>
      <c r="N47">
        <v>1</v>
      </c>
      <c r="O47">
        <v>1</v>
      </c>
      <c r="P47">
        <v>0</v>
      </c>
      <c r="Q47">
        <v>1</v>
      </c>
    </row>
    <row r="48" spans="1:23" x14ac:dyDescent="0.25">
      <c r="A48" t="s">
        <v>221</v>
      </c>
      <c r="B48">
        <v>4415530</v>
      </c>
      <c r="C48">
        <v>1</v>
      </c>
      <c r="D48" t="str">
        <f t="shared" si="0"/>
        <v>MALE</v>
      </c>
      <c r="E48" t="str">
        <f t="shared" si="1"/>
        <v>Parkinson</v>
      </c>
      <c r="F48">
        <v>1</v>
      </c>
      <c r="G48">
        <v>1</v>
      </c>
      <c r="H48">
        <v>1</v>
      </c>
      <c r="I48">
        <v>0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1</v>
      </c>
    </row>
    <row r="49" spans="1:17" x14ac:dyDescent="0.25">
      <c r="A49" t="s">
        <v>222</v>
      </c>
      <c r="B49">
        <v>4472792</v>
      </c>
      <c r="C49">
        <v>1</v>
      </c>
      <c r="D49" t="str">
        <f t="shared" si="0"/>
        <v>MALE</v>
      </c>
      <c r="E49" t="str">
        <f t="shared" si="1"/>
        <v>Parkinson</v>
      </c>
      <c r="F49">
        <v>1</v>
      </c>
      <c r="G49">
        <v>0</v>
      </c>
      <c r="H49">
        <v>1</v>
      </c>
      <c r="I49">
        <v>0</v>
      </c>
      <c r="J49">
        <v>1</v>
      </c>
      <c r="K49">
        <v>1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</row>
    <row r="50" spans="1:17" x14ac:dyDescent="0.25">
      <c r="A50" t="s">
        <v>223</v>
      </c>
      <c r="B50">
        <v>4530859</v>
      </c>
      <c r="C50">
        <v>0</v>
      </c>
      <c r="D50" t="str">
        <f t="shared" si="0"/>
        <v>FEMALE</v>
      </c>
      <c r="E50" t="str">
        <f t="shared" si="1"/>
        <v>Parkinson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1</v>
      </c>
      <c r="M50">
        <v>1</v>
      </c>
      <c r="N50">
        <v>1</v>
      </c>
      <c r="O50">
        <v>1</v>
      </c>
      <c r="P50">
        <v>0</v>
      </c>
      <c r="Q50">
        <v>1</v>
      </c>
    </row>
    <row r="51" spans="1:17" x14ac:dyDescent="0.25">
      <c r="A51" t="s">
        <v>225</v>
      </c>
      <c r="B51">
        <v>4535648</v>
      </c>
      <c r="C51">
        <v>0</v>
      </c>
      <c r="D51" t="str">
        <f t="shared" si="0"/>
        <v>FEMALE</v>
      </c>
      <c r="E51" t="str">
        <f t="shared" si="1"/>
        <v>Parkinson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1</v>
      </c>
      <c r="Q51">
        <v>1</v>
      </c>
    </row>
    <row r="52" spans="1:17" x14ac:dyDescent="0.25">
      <c r="A52" t="s">
        <v>226</v>
      </c>
      <c r="B52">
        <v>4548991</v>
      </c>
      <c r="C52">
        <v>0</v>
      </c>
      <c r="D52" t="str">
        <f t="shared" si="0"/>
        <v>FEMALE</v>
      </c>
      <c r="E52" t="str">
        <f t="shared" si="1"/>
        <v>Parkinson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</row>
    <row r="53" spans="1:17" x14ac:dyDescent="0.25">
      <c r="A53" t="s">
        <v>227</v>
      </c>
      <c r="B53">
        <v>4548991</v>
      </c>
      <c r="C53">
        <v>0</v>
      </c>
      <c r="D53" t="str">
        <f t="shared" si="0"/>
        <v>FEMALE</v>
      </c>
      <c r="E53" t="str">
        <f t="shared" si="1"/>
        <v>Parkinson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</row>
    <row r="54" spans="1:17" x14ac:dyDescent="0.25">
      <c r="A54" t="s">
        <v>230</v>
      </c>
      <c r="B54">
        <v>4619705</v>
      </c>
      <c r="C54">
        <v>1</v>
      </c>
      <c r="D54" t="str">
        <f t="shared" si="0"/>
        <v>MALE</v>
      </c>
      <c r="E54" t="str">
        <f t="shared" si="1"/>
        <v>Parkinson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</row>
    <row r="55" spans="1:17" x14ac:dyDescent="0.25">
      <c r="A55" t="s">
        <v>231</v>
      </c>
      <c r="B55">
        <v>4619705</v>
      </c>
      <c r="C55">
        <v>1</v>
      </c>
      <c r="D55" t="str">
        <f t="shared" si="0"/>
        <v>MALE</v>
      </c>
      <c r="E55" t="str">
        <f t="shared" si="1"/>
        <v>Parkinson</v>
      </c>
      <c r="F55">
        <v>1</v>
      </c>
      <c r="G55">
        <v>1</v>
      </c>
      <c r="H55">
        <v>1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1</v>
      </c>
      <c r="P55">
        <v>1</v>
      </c>
      <c r="Q55">
        <v>1</v>
      </c>
    </row>
    <row r="56" spans="1:17" x14ac:dyDescent="0.25">
      <c r="A56" t="s">
        <v>232</v>
      </c>
      <c r="B56">
        <v>4738821</v>
      </c>
      <c r="C56">
        <v>0</v>
      </c>
      <c r="D56" t="str">
        <f t="shared" si="0"/>
        <v>FEMALE</v>
      </c>
      <c r="E56" t="str">
        <f t="shared" si="1"/>
        <v>Parkinson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</row>
    <row r="57" spans="1:17" x14ac:dyDescent="0.25">
      <c r="A57" t="s">
        <v>234</v>
      </c>
      <c r="B57">
        <v>4798230</v>
      </c>
      <c r="C57">
        <v>1</v>
      </c>
      <c r="D57" t="str">
        <f t="shared" si="0"/>
        <v>MALE</v>
      </c>
      <c r="E57" t="str">
        <f t="shared" si="1"/>
        <v>Parkinson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</row>
    <row r="58" spans="1:17" x14ac:dyDescent="0.25">
      <c r="A58" t="s">
        <v>235</v>
      </c>
      <c r="B58">
        <v>4798230</v>
      </c>
      <c r="C58">
        <v>1</v>
      </c>
      <c r="D58" t="str">
        <f t="shared" si="0"/>
        <v>MALE</v>
      </c>
      <c r="E58" t="str">
        <f t="shared" si="1"/>
        <v>Parkinson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</row>
    <row r="59" spans="1:17" x14ac:dyDescent="0.25">
      <c r="A59" t="s">
        <v>236</v>
      </c>
      <c r="B59">
        <v>4798230</v>
      </c>
      <c r="C59">
        <v>1</v>
      </c>
      <c r="D59" t="str">
        <f t="shared" si="0"/>
        <v>MALE</v>
      </c>
      <c r="E59" t="str">
        <f t="shared" si="1"/>
        <v>Parkinson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</row>
    <row r="60" spans="1:17" x14ac:dyDescent="0.25">
      <c r="A60" t="s">
        <v>239</v>
      </c>
      <c r="B60">
        <v>4907629</v>
      </c>
      <c r="C60">
        <v>1</v>
      </c>
      <c r="D60" t="str">
        <f t="shared" si="0"/>
        <v>MALE</v>
      </c>
      <c r="E60" t="str">
        <f t="shared" si="1"/>
        <v>Parkinson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</row>
    <row r="61" spans="1:17" x14ac:dyDescent="0.25">
      <c r="A61" t="s">
        <v>240</v>
      </c>
      <c r="B61">
        <v>5035719</v>
      </c>
      <c r="C61">
        <v>0</v>
      </c>
      <c r="D61" t="str">
        <f t="shared" si="0"/>
        <v>FEMALE</v>
      </c>
      <c r="E61" t="str">
        <f t="shared" si="1"/>
        <v>Parkinson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1</v>
      </c>
      <c r="N61">
        <v>1</v>
      </c>
      <c r="O61">
        <v>1</v>
      </c>
      <c r="P61">
        <v>0</v>
      </c>
      <c r="Q61">
        <v>1</v>
      </c>
    </row>
    <row r="62" spans="1:17" x14ac:dyDescent="0.25">
      <c r="A62" t="s">
        <v>242</v>
      </c>
      <c r="B62">
        <v>5157987</v>
      </c>
      <c r="C62">
        <v>1</v>
      </c>
      <c r="D62" t="str">
        <f t="shared" si="0"/>
        <v>MALE</v>
      </c>
      <c r="E62" t="str">
        <f t="shared" si="1"/>
        <v>Parkinson</v>
      </c>
      <c r="F62">
        <v>1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1</v>
      </c>
      <c r="N62">
        <v>1</v>
      </c>
      <c r="O62">
        <v>1</v>
      </c>
      <c r="P62">
        <v>0</v>
      </c>
      <c r="Q62">
        <v>1</v>
      </c>
    </row>
    <row r="63" spans="1:17" x14ac:dyDescent="0.25">
      <c r="A63" t="s">
        <v>243</v>
      </c>
      <c r="B63">
        <v>5208752</v>
      </c>
      <c r="C63">
        <v>1</v>
      </c>
      <c r="D63" t="str">
        <f t="shared" si="0"/>
        <v>MALE</v>
      </c>
      <c r="E63" t="str">
        <f t="shared" si="1"/>
        <v>Parkinson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</row>
    <row r="64" spans="1:17" x14ac:dyDescent="0.25">
      <c r="A64" t="s">
        <v>244</v>
      </c>
      <c r="B64">
        <v>5208752</v>
      </c>
      <c r="C64">
        <v>1</v>
      </c>
      <c r="D64" t="str">
        <f t="shared" si="0"/>
        <v>MALE</v>
      </c>
      <c r="E64" t="str">
        <f t="shared" si="1"/>
        <v>Parkinson</v>
      </c>
      <c r="F64">
        <v>1</v>
      </c>
      <c r="G64">
        <v>0</v>
      </c>
      <c r="H64">
        <v>1</v>
      </c>
      <c r="I64">
        <v>1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t="s">
        <v>245</v>
      </c>
      <c r="B65">
        <v>5221906</v>
      </c>
      <c r="C65">
        <v>1</v>
      </c>
      <c r="D65" t="str">
        <f t="shared" si="0"/>
        <v>MALE</v>
      </c>
      <c r="E65" t="str">
        <f t="shared" si="1"/>
        <v>Parkinson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t="s">
        <v>246</v>
      </c>
      <c r="B66">
        <v>5221906</v>
      </c>
      <c r="C66">
        <v>1</v>
      </c>
      <c r="D66" t="str">
        <f t="shared" si="0"/>
        <v>MALE</v>
      </c>
      <c r="E66" t="str">
        <f t="shared" si="1"/>
        <v>Parkinson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1</v>
      </c>
    </row>
    <row r="67" spans="1:17" x14ac:dyDescent="0.25">
      <c r="A67" t="s">
        <v>247</v>
      </c>
      <c r="B67">
        <v>5229530</v>
      </c>
      <c r="C67">
        <v>1</v>
      </c>
      <c r="D67" t="str">
        <f t="shared" ref="D67:D78" si="5">IF(C67=1, "MALE", "FEMALE")</f>
        <v>MALE</v>
      </c>
      <c r="E67" t="str">
        <f t="shared" ref="E67:E78" si="6">IF(F67=0,"Healthy","Parkinson")</f>
        <v>Parkinson</v>
      </c>
      <c r="F67">
        <v>1</v>
      </c>
      <c r="G67">
        <v>0</v>
      </c>
      <c r="H67">
        <v>1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</row>
    <row r="68" spans="1:17" x14ac:dyDescent="0.25">
      <c r="A68" t="s">
        <v>250</v>
      </c>
      <c r="B68">
        <v>5471094</v>
      </c>
      <c r="C68">
        <v>1</v>
      </c>
      <c r="D68" t="str">
        <f t="shared" si="5"/>
        <v>MALE</v>
      </c>
      <c r="E68" t="str">
        <f t="shared" si="6"/>
        <v>Parkinson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</row>
    <row r="69" spans="1:17" x14ac:dyDescent="0.25">
      <c r="A69" t="s">
        <v>251</v>
      </c>
      <c r="B69">
        <v>5527470</v>
      </c>
      <c r="C69">
        <v>1</v>
      </c>
      <c r="D69" t="str">
        <f t="shared" si="5"/>
        <v>MALE</v>
      </c>
      <c r="E69" t="str">
        <f t="shared" si="6"/>
        <v>Parkinson</v>
      </c>
      <c r="F69">
        <v>1</v>
      </c>
      <c r="G69">
        <v>1</v>
      </c>
      <c r="H69">
        <v>1</v>
      </c>
      <c r="I69">
        <v>0</v>
      </c>
      <c r="J69">
        <v>0</v>
      </c>
      <c r="K69">
        <v>1</v>
      </c>
      <c r="L69">
        <v>1</v>
      </c>
      <c r="M69">
        <v>1</v>
      </c>
      <c r="N69">
        <v>0</v>
      </c>
      <c r="O69">
        <v>0</v>
      </c>
      <c r="P69">
        <v>1</v>
      </c>
      <c r="Q69">
        <v>1</v>
      </c>
    </row>
    <row r="70" spans="1:17" x14ac:dyDescent="0.25">
      <c r="A70" t="s">
        <v>255</v>
      </c>
      <c r="B70">
        <v>5640521</v>
      </c>
      <c r="C70">
        <v>1</v>
      </c>
      <c r="D70" t="str">
        <f t="shared" si="5"/>
        <v>MALE</v>
      </c>
      <c r="E70" t="str">
        <f t="shared" si="6"/>
        <v>Parkinson</v>
      </c>
      <c r="F70">
        <v>1</v>
      </c>
      <c r="G70">
        <v>1</v>
      </c>
      <c r="H70">
        <v>1</v>
      </c>
      <c r="I70">
        <v>1</v>
      </c>
      <c r="J70">
        <v>0</v>
      </c>
      <c r="K70">
        <v>0</v>
      </c>
      <c r="L70">
        <v>1</v>
      </c>
      <c r="M70">
        <v>1</v>
      </c>
      <c r="N70">
        <v>1</v>
      </c>
      <c r="O70">
        <v>0</v>
      </c>
      <c r="P70">
        <v>0</v>
      </c>
      <c r="Q70">
        <v>1</v>
      </c>
    </row>
    <row r="71" spans="1:17" x14ac:dyDescent="0.25">
      <c r="A71" t="s">
        <v>256</v>
      </c>
      <c r="B71">
        <v>5651883</v>
      </c>
      <c r="C71">
        <v>0</v>
      </c>
      <c r="D71" t="str">
        <f t="shared" si="5"/>
        <v>FEMALE</v>
      </c>
      <c r="E71" t="str">
        <f t="shared" si="6"/>
        <v>Parkinson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</row>
    <row r="72" spans="1:17" x14ac:dyDescent="0.25">
      <c r="A72" t="s">
        <v>257</v>
      </c>
      <c r="B72">
        <v>5651883</v>
      </c>
      <c r="C72">
        <v>0</v>
      </c>
      <c r="D72" t="str">
        <f t="shared" si="5"/>
        <v>FEMALE</v>
      </c>
      <c r="E72" t="str">
        <f t="shared" si="6"/>
        <v>Parkinson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</row>
    <row r="73" spans="1:17" x14ac:dyDescent="0.25">
      <c r="A73" t="s">
        <v>259</v>
      </c>
      <c r="B73">
        <v>5749875</v>
      </c>
      <c r="C73">
        <v>1</v>
      </c>
      <c r="D73" t="str">
        <f t="shared" si="5"/>
        <v>MALE</v>
      </c>
      <c r="E73" t="str">
        <f t="shared" si="6"/>
        <v>Parkinson</v>
      </c>
      <c r="F73">
        <v>1</v>
      </c>
      <c r="G73">
        <v>1</v>
      </c>
      <c r="H73">
        <v>0</v>
      </c>
      <c r="I73">
        <v>1</v>
      </c>
      <c r="J73">
        <v>1</v>
      </c>
      <c r="K73">
        <v>1</v>
      </c>
      <c r="L73">
        <v>1</v>
      </c>
      <c r="M73">
        <v>0</v>
      </c>
      <c r="N73">
        <v>1</v>
      </c>
      <c r="O73">
        <v>1</v>
      </c>
      <c r="P73">
        <v>1</v>
      </c>
      <c r="Q73">
        <v>1</v>
      </c>
    </row>
    <row r="74" spans="1:17" x14ac:dyDescent="0.25">
      <c r="A74" t="s">
        <v>260</v>
      </c>
      <c r="B74">
        <v>5776153</v>
      </c>
      <c r="C74">
        <v>1</v>
      </c>
      <c r="D74" t="str">
        <f t="shared" si="5"/>
        <v>MALE</v>
      </c>
      <c r="E74" t="str">
        <f t="shared" si="6"/>
        <v>Parkinson</v>
      </c>
      <c r="F74">
        <v>1</v>
      </c>
      <c r="G74">
        <v>1</v>
      </c>
      <c r="H74">
        <v>0</v>
      </c>
      <c r="I74">
        <v>1</v>
      </c>
      <c r="J74">
        <v>1</v>
      </c>
      <c r="K74">
        <v>1</v>
      </c>
      <c r="L74">
        <v>1</v>
      </c>
      <c r="M74">
        <v>0</v>
      </c>
      <c r="N74">
        <v>1</v>
      </c>
      <c r="O74">
        <v>1</v>
      </c>
      <c r="P74">
        <v>1</v>
      </c>
      <c r="Q74">
        <v>1</v>
      </c>
    </row>
    <row r="75" spans="1:17" x14ac:dyDescent="0.25">
      <c r="A75" t="s">
        <v>261</v>
      </c>
      <c r="B75">
        <v>5776153</v>
      </c>
      <c r="C75">
        <v>1</v>
      </c>
      <c r="D75" t="str">
        <f t="shared" si="5"/>
        <v>MALE</v>
      </c>
      <c r="E75" t="str">
        <f t="shared" si="6"/>
        <v>Parkinson</v>
      </c>
      <c r="F75">
        <v>1</v>
      </c>
      <c r="G75">
        <v>1</v>
      </c>
      <c r="H75">
        <v>1</v>
      </c>
      <c r="I75">
        <v>0</v>
      </c>
      <c r="J75">
        <v>1</v>
      </c>
      <c r="K75">
        <v>1</v>
      </c>
      <c r="L75">
        <v>1</v>
      </c>
      <c r="M75">
        <v>1</v>
      </c>
      <c r="N75">
        <v>0</v>
      </c>
      <c r="O75">
        <v>1</v>
      </c>
      <c r="P75">
        <v>1</v>
      </c>
      <c r="Q75">
        <v>1</v>
      </c>
    </row>
    <row r="76" spans="1:17" x14ac:dyDescent="0.25">
      <c r="A76" t="s">
        <v>262</v>
      </c>
      <c r="B76">
        <v>5841706</v>
      </c>
      <c r="C76">
        <v>1</v>
      </c>
      <c r="D76" t="str">
        <f t="shared" si="5"/>
        <v>MALE</v>
      </c>
      <c r="E76" t="str">
        <f t="shared" si="6"/>
        <v>Parkinson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</row>
    <row r="77" spans="1:17" x14ac:dyDescent="0.25">
      <c r="A77" t="s">
        <v>263</v>
      </c>
      <c r="B77">
        <v>5861534</v>
      </c>
      <c r="C77">
        <v>0</v>
      </c>
      <c r="D77" t="str">
        <f t="shared" si="5"/>
        <v>FEMALE</v>
      </c>
      <c r="E77" t="str">
        <f t="shared" si="6"/>
        <v>Parkinson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</row>
    <row r="78" spans="1:17" x14ac:dyDescent="0.25">
      <c r="A78" t="s">
        <v>264</v>
      </c>
      <c r="B78">
        <v>5953087</v>
      </c>
      <c r="C78">
        <v>0</v>
      </c>
      <c r="D78" t="str">
        <f t="shared" si="5"/>
        <v>FEMALE</v>
      </c>
      <c r="E78" t="str">
        <f t="shared" si="6"/>
        <v>Parkinson</v>
      </c>
      <c r="F78">
        <v>1</v>
      </c>
      <c r="G78">
        <v>1</v>
      </c>
      <c r="H78">
        <v>0</v>
      </c>
      <c r="I78">
        <v>1</v>
      </c>
      <c r="J78">
        <v>1</v>
      </c>
      <c r="K78">
        <v>1</v>
      </c>
      <c r="L78">
        <v>1</v>
      </c>
      <c r="M78">
        <v>0</v>
      </c>
      <c r="N78">
        <v>1</v>
      </c>
      <c r="O78">
        <v>1</v>
      </c>
      <c r="P78">
        <v>1</v>
      </c>
      <c r="Q78">
        <v>1</v>
      </c>
    </row>
  </sheetData>
  <sortState xmlns:xlrd2="http://schemas.microsoft.com/office/spreadsheetml/2017/richdata2" ref="A2:C78">
    <sortCondition ref="A1:A78"/>
  </sortState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opLeftCell="I1" workbookViewId="0">
      <selection activeCell="W38" sqref="W38"/>
    </sheetView>
  </sheetViews>
  <sheetFormatPr defaultRowHeight="15" x14ac:dyDescent="0.25"/>
  <cols>
    <col min="1" max="1" width="20.7109375" customWidth="1"/>
    <col min="4" max="4" width="10.5703125" customWidth="1"/>
    <col min="5" max="5" width="14.140625" customWidth="1"/>
    <col min="6" max="6" width="18.140625" customWidth="1"/>
    <col min="7" max="7" width="20.28515625" customWidth="1"/>
    <col min="8" max="8" width="17" customWidth="1"/>
    <col min="9" max="9" width="15.85546875" customWidth="1"/>
    <col min="10" max="10" width="14.7109375" customWidth="1"/>
    <col min="11" max="11" width="13.7109375" customWidth="1"/>
    <col min="12" max="13" width="8.85546875"/>
    <col min="14" max="14" width="11.42578125" customWidth="1"/>
    <col min="15" max="15" width="12.42578125" customWidth="1"/>
    <col min="16" max="16" width="11.42578125" customWidth="1"/>
    <col min="17" max="17" width="17.42578125" customWidth="1"/>
    <col min="19" max="19" width="25.7109375" customWidth="1"/>
    <col min="21" max="21" width="18.5703125" customWidth="1"/>
    <col min="22" max="22" width="15.85546875" customWidth="1"/>
    <col min="23" max="23" width="15.1406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2</v>
      </c>
      <c r="E1" t="s">
        <v>126</v>
      </c>
      <c r="F1" t="s">
        <v>126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271</v>
      </c>
    </row>
    <row r="2" spans="1:27" x14ac:dyDescent="0.25">
      <c r="A2" t="s">
        <v>142</v>
      </c>
      <c r="B2">
        <v>1114277</v>
      </c>
      <c r="C2">
        <v>1</v>
      </c>
      <c r="D2" t="str">
        <f>IF(C2=1, "MALE", "FEMALE")</f>
        <v>MALE</v>
      </c>
      <c r="E2" t="str">
        <f>IF(F2=0,"Healthy","Parkinson")</f>
        <v>Parkinson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27" x14ac:dyDescent="0.25">
      <c r="A3" t="s">
        <v>143</v>
      </c>
      <c r="B3">
        <v>1114277</v>
      </c>
      <c r="C3">
        <v>1</v>
      </c>
      <c r="D3" t="str">
        <f t="shared" ref="D3:D47" si="0">IF(C3=1, "MALE", "FEMALE")</f>
        <v>MALE</v>
      </c>
      <c r="E3" t="str">
        <f t="shared" ref="E3:E47" si="1">IF(F3=0,"Healthy","Parkinson")</f>
        <v>Parkinson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27" ht="15.75" thickBot="1" x14ac:dyDescent="0.3">
      <c r="A4" t="s">
        <v>146</v>
      </c>
      <c r="B4">
        <v>1293346</v>
      </c>
      <c r="C4">
        <v>0</v>
      </c>
      <c r="D4" t="str">
        <f t="shared" si="0"/>
        <v>FEMALE</v>
      </c>
      <c r="E4" t="str">
        <f t="shared" si="1"/>
        <v>Parkinson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1</v>
      </c>
    </row>
    <row r="5" spans="1:27" x14ac:dyDescent="0.25">
      <c r="A5" t="s">
        <v>147</v>
      </c>
      <c r="B5">
        <v>1293346</v>
      </c>
      <c r="C5">
        <v>0</v>
      </c>
      <c r="D5" t="str">
        <f t="shared" si="0"/>
        <v>FEMALE</v>
      </c>
      <c r="E5" t="str">
        <f t="shared" si="1"/>
        <v>Parkinson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S5" s="2"/>
      <c r="T5" s="3" t="s">
        <v>272</v>
      </c>
      <c r="Y5" s="2"/>
      <c r="Z5" s="17" t="s">
        <v>265</v>
      </c>
      <c r="AA5" s="3" t="s">
        <v>266</v>
      </c>
    </row>
    <row r="6" spans="1:27" x14ac:dyDescent="0.25">
      <c r="A6" t="s">
        <v>148</v>
      </c>
      <c r="B6">
        <v>1328327</v>
      </c>
      <c r="C6">
        <v>0</v>
      </c>
      <c r="D6" t="str">
        <f t="shared" si="0"/>
        <v>FEMALE</v>
      </c>
      <c r="E6" t="str">
        <f t="shared" si="1"/>
        <v>Parkinson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S6" s="4" t="s">
        <v>265</v>
      </c>
      <c r="T6" s="5">
        <f>COUNTIF(D:D, "MALE")</f>
        <v>28</v>
      </c>
      <c r="Y6" s="4" t="s">
        <v>291</v>
      </c>
      <c r="Z6" s="1">
        <f>T6</f>
        <v>28</v>
      </c>
      <c r="AA6" s="5">
        <f>T7</f>
        <v>18</v>
      </c>
    </row>
    <row r="7" spans="1:27" ht="15.75" thickBot="1" x14ac:dyDescent="0.3">
      <c r="A7" t="s">
        <v>149</v>
      </c>
      <c r="B7">
        <v>1344871</v>
      </c>
      <c r="C7">
        <v>1</v>
      </c>
      <c r="D7" t="str">
        <f t="shared" si="0"/>
        <v>MALE</v>
      </c>
      <c r="E7" t="str">
        <f t="shared" si="1"/>
        <v>Parkinson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S7" s="4" t="s">
        <v>266</v>
      </c>
      <c r="T7" s="5">
        <f>COUNTIF(D:D, "FEMALE")</f>
        <v>18</v>
      </c>
      <c r="Y7" s="6" t="s">
        <v>292</v>
      </c>
      <c r="Z7" s="18">
        <f xml:space="preserve"> T18</f>
        <v>26</v>
      </c>
      <c r="AA7" s="7">
        <f xml:space="preserve"> T29</f>
        <v>13</v>
      </c>
    </row>
    <row r="8" spans="1:27" ht="15.75" thickBot="1" x14ac:dyDescent="0.3">
      <c r="A8" t="s">
        <v>150</v>
      </c>
      <c r="B8">
        <v>1385201</v>
      </c>
      <c r="C8">
        <v>0</v>
      </c>
      <c r="D8" t="str">
        <f t="shared" si="0"/>
        <v>FEMALE</v>
      </c>
      <c r="E8" t="str">
        <f t="shared" si="1"/>
        <v>Parkinson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1</v>
      </c>
      <c r="O8">
        <v>0</v>
      </c>
      <c r="P8">
        <v>0</v>
      </c>
      <c r="Q8">
        <v>0</v>
      </c>
      <c r="S8" s="6" t="s">
        <v>267</v>
      </c>
      <c r="T8" s="7">
        <f>SUM(T6:T7)</f>
        <v>46</v>
      </c>
    </row>
    <row r="9" spans="1:27" x14ac:dyDescent="0.25">
      <c r="A9" t="s">
        <v>155</v>
      </c>
      <c r="B9">
        <v>1686653</v>
      </c>
      <c r="C9">
        <v>1</v>
      </c>
      <c r="D9" t="str">
        <f t="shared" si="0"/>
        <v>MALE</v>
      </c>
      <c r="E9" t="str">
        <f t="shared" si="1"/>
        <v>Parkinson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27" x14ac:dyDescent="0.25">
      <c r="A10" t="s">
        <v>156</v>
      </c>
      <c r="B10">
        <v>1686653</v>
      </c>
      <c r="C10">
        <v>1</v>
      </c>
      <c r="D10" t="str">
        <f t="shared" si="0"/>
        <v>MALE</v>
      </c>
      <c r="E10" t="str">
        <f t="shared" si="1"/>
        <v>Parkinson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0</v>
      </c>
      <c r="N10">
        <v>1</v>
      </c>
      <c r="O10">
        <v>1</v>
      </c>
      <c r="P10">
        <v>1</v>
      </c>
      <c r="Q10">
        <v>1</v>
      </c>
      <c r="S10" s="8" t="s">
        <v>268</v>
      </c>
      <c r="T10" s="9" t="s">
        <v>273</v>
      </c>
      <c r="U10" s="9" t="s">
        <v>281</v>
      </c>
      <c r="V10" s="9" t="s">
        <v>287</v>
      </c>
      <c r="W10" s="10" t="s">
        <v>288</v>
      </c>
    </row>
    <row r="11" spans="1:27" x14ac:dyDescent="0.25">
      <c r="A11" t="s">
        <v>159</v>
      </c>
      <c r="B11">
        <v>1729129</v>
      </c>
      <c r="C11">
        <v>1</v>
      </c>
      <c r="D11" t="str">
        <f t="shared" si="0"/>
        <v>MALE</v>
      </c>
      <c r="E11" t="str">
        <f t="shared" si="1"/>
        <v>Parkinson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S11" s="11" t="s">
        <v>128</v>
      </c>
      <c r="T11" s="1">
        <f>SUMIF(D:D, "MALE", L:L)</f>
        <v>26</v>
      </c>
      <c r="U11" s="1">
        <f xml:space="preserve"> T11 *100 /$T$6</f>
        <v>92.857142857142861</v>
      </c>
      <c r="V11" s="1"/>
      <c r="W11" s="12"/>
    </row>
    <row r="12" spans="1:27" x14ac:dyDescent="0.25">
      <c r="A12" t="s">
        <v>160</v>
      </c>
      <c r="B12">
        <v>1729129</v>
      </c>
      <c r="C12">
        <v>1</v>
      </c>
      <c r="D12" t="str">
        <f t="shared" si="0"/>
        <v>MALE</v>
      </c>
      <c r="E12" t="str">
        <f t="shared" si="1"/>
        <v>Parkinson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S12" s="11" t="s">
        <v>129</v>
      </c>
      <c r="T12" s="1">
        <f>SUMIF(D:D, "MALE", M:M)</f>
        <v>23</v>
      </c>
      <c r="U12" s="1">
        <f t="shared" ref="U12:U15" si="2" xml:space="preserve"> T12 *100 /$T$6</f>
        <v>82.142857142857139</v>
      </c>
      <c r="V12" s="1"/>
      <c r="W12" s="12"/>
    </row>
    <row r="13" spans="1:27" x14ac:dyDescent="0.25">
      <c r="A13" t="s">
        <v>165</v>
      </c>
      <c r="B13">
        <v>2063006</v>
      </c>
      <c r="C13">
        <v>0</v>
      </c>
      <c r="D13" t="str">
        <f t="shared" si="0"/>
        <v>FEMALE</v>
      </c>
      <c r="E13" t="str">
        <f t="shared" si="1"/>
        <v>Parkinson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S13" s="11" t="s">
        <v>130</v>
      </c>
      <c r="T13" s="1">
        <f>SUMIF(D:D, "MALE", N:N)</f>
        <v>25</v>
      </c>
      <c r="U13" s="1">
        <f t="shared" si="2"/>
        <v>89.285714285714292</v>
      </c>
      <c r="V13" s="1"/>
      <c r="W13" s="12"/>
    </row>
    <row r="14" spans="1:27" x14ac:dyDescent="0.25">
      <c r="A14" t="s">
        <v>166</v>
      </c>
      <c r="B14">
        <v>2063006</v>
      </c>
      <c r="C14">
        <v>0</v>
      </c>
      <c r="D14" t="str">
        <f t="shared" si="0"/>
        <v>FEMALE</v>
      </c>
      <c r="E14" t="str">
        <f t="shared" si="1"/>
        <v>Parkinson</v>
      </c>
      <c r="F14">
        <v>1</v>
      </c>
      <c r="G14">
        <v>0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S14" s="11" t="s">
        <v>279</v>
      </c>
      <c r="T14" s="1">
        <f>SUMIF(D:D, "MALE", O:O)</f>
        <v>27</v>
      </c>
      <c r="U14" s="1">
        <f t="shared" si="2"/>
        <v>96.428571428571431</v>
      </c>
      <c r="V14" s="1"/>
      <c r="W14" s="12"/>
    </row>
    <row r="15" spans="1:27" x14ac:dyDescent="0.25">
      <c r="A15" t="s">
        <v>167</v>
      </c>
      <c r="B15">
        <v>2167017</v>
      </c>
      <c r="C15">
        <v>1</v>
      </c>
      <c r="D15" t="str">
        <f t="shared" si="0"/>
        <v>MALE</v>
      </c>
      <c r="E15" t="str">
        <f t="shared" si="1"/>
        <v>Parkinson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S15" s="11" t="s">
        <v>280</v>
      </c>
      <c r="T15" s="1">
        <f>SUMIF(D:D, "MALE", P:P)</f>
        <v>26</v>
      </c>
      <c r="U15" s="1">
        <f t="shared" si="2"/>
        <v>92.857142857142861</v>
      </c>
      <c r="V15" s="1"/>
      <c r="W15" s="12"/>
    </row>
    <row r="16" spans="1:27" x14ac:dyDescent="0.25">
      <c r="A16" t="s">
        <v>175</v>
      </c>
      <c r="B16">
        <v>2583580</v>
      </c>
      <c r="C16">
        <v>1</v>
      </c>
      <c r="D16" t="str">
        <f t="shared" si="0"/>
        <v>MALE</v>
      </c>
      <c r="E16" t="str">
        <f t="shared" si="1"/>
        <v>Parkinson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S16" s="19" t="s">
        <v>283</v>
      </c>
      <c r="T16" s="20"/>
      <c r="U16" s="20">
        <f>AVERAGE(U11:U15)</f>
        <v>90.714285714285708</v>
      </c>
      <c r="V16" s="1">
        <f xml:space="preserve"> Table68378[[#This Row],[Column3]] - 1.96*$U17/SQRT($T$6)</f>
        <v>88.708045449511815</v>
      </c>
      <c r="W16" s="1">
        <f xml:space="preserve"> Table68378[[#This Row],[Column3]] + 1.96*$U$17/SQRT($T$6)</f>
        <v>92.720525979059602</v>
      </c>
    </row>
    <row r="17" spans="1:23" x14ac:dyDescent="0.25">
      <c r="A17" t="s">
        <v>176</v>
      </c>
      <c r="B17">
        <v>2583580</v>
      </c>
      <c r="C17">
        <v>1</v>
      </c>
      <c r="D17" t="str">
        <f t="shared" si="0"/>
        <v>MALE</v>
      </c>
      <c r="E17" t="str">
        <f t="shared" si="1"/>
        <v>Parkinson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S17" s="19" t="s">
        <v>277</v>
      </c>
      <c r="T17" s="20"/>
      <c r="U17" s="20">
        <f>_xlfn.STDEV.S(U11:U15)</f>
        <v>5.4163396028939674</v>
      </c>
      <c r="V17" s="1"/>
      <c r="W17" s="12"/>
    </row>
    <row r="18" spans="1:23" x14ac:dyDescent="0.25">
      <c r="A18" t="s">
        <v>178</v>
      </c>
      <c r="B18">
        <v>2890808</v>
      </c>
      <c r="C18">
        <v>1</v>
      </c>
      <c r="D18" t="str">
        <f t="shared" si="0"/>
        <v>MALE</v>
      </c>
      <c r="E18" t="str">
        <f t="shared" si="1"/>
        <v>Parkinson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S18" s="11" t="s">
        <v>271</v>
      </c>
      <c r="T18" s="1">
        <f>SUMIF(D:D, "MALE", Q:Q)</f>
        <v>26</v>
      </c>
      <c r="U18" s="1"/>
      <c r="V18" s="1"/>
      <c r="W18" s="12"/>
    </row>
    <row r="19" spans="1:23" x14ac:dyDescent="0.25">
      <c r="A19" t="s">
        <v>186</v>
      </c>
      <c r="B19">
        <v>3198287</v>
      </c>
      <c r="C19">
        <v>0</v>
      </c>
      <c r="D19" t="str">
        <f t="shared" si="0"/>
        <v>FEMALE</v>
      </c>
      <c r="E19" t="str">
        <f t="shared" si="1"/>
        <v>Parkinson</v>
      </c>
      <c r="F19">
        <v>1</v>
      </c>
      <c r="G19">
        <v>1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1</v>
      </c>
      <c r="O19">
        <v>0</v>
      </c>
      <c r="P19">
        <v>1</v>
      </c>
      <c r="Q19">
        <v>1</v>
      </c>
      <c r="S19" s="14" t="s">
        <v>285</v>
      </c>
      <c r="T19" s="15"/>
      <c r="U19" s="15">
        <f xml:space="preserve"> T18 * 100 / T6</f>
        <v>92.857142857142861</v>
      </c>
      <c r="V19" s="15"/>
      <c r="W19" s="16"/>
    </row>
    <row r="20" spans="1:23" x14ac:dyDescent="0.25">
      <c r="A20" t="s">
        <v>187</v>
      </c>
      <c r="B20">
        <v>3198287</v>
      </c>
      <c r="C20">
        <v>0</v>
      </c>
      <c r="D20" t="str">
        <f t="shared" si="0"/>
        <v>FEMALE</v>
      </c>
      <c r="E20" t="str">
        <f t="shared" si="1"/>
        <v>Parkinson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23" x14ac:dyDescent="0.25">
      <c r="A21" t="s">
        <v>188</v>
      </c>
      <c r="B21">
        <v>3382506</v>
      </c>
      <c r="C21">
        <v>1</v>
      </c>
      <c r="D21" t="str">
        <f t="shared" si="0"/>
        <v>MALE</v>
      </c>
      <c r="E21" t="str">
        <f t="shared" si="1"/>
        <v>Parkinson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S21" s="8" t="s">
        <v>269</v>
      </c>
      <c r="T21" s="9" t="s">
        <v>273</v>
      </c>
      <c r="U21" s="9" t="s">
        <v>281</v>
      </c>
      <c r="V21" s="9" t="s">
        <v>287</v>
      </c>
      <c r="W21" s="10" t="s">
        <v>288</v>
      </c>
    </row>
    <row r="22" spans="1:23" x14ac:dyDescent="0.25">
      <c r="A22" t="s">
        <v>189</v>
      </c>
      <c r="B22">
        <v>3382506</v>
      </c>
      <c r="C22">
        <v>1</v>
      </c>
      <c r="D22" t="str">
        <f t="shared" si="0"/>
        <v>MALE</v>
      </c>
      <c r="E22" t="str">
        <f t="shared" si="1"/>
        <v>Parkinson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S22" s="11" t="s">
        <v>128</v>
      </c>
      <c r="T22" s="1">
        <f>SUMIF(D:D, "FEMALE", L:L)</f>
        <v>13</v>
      </c>
      <c r="U22" s="1">
        <f xml:space="preserve"> T22 *100 /$T$7</f>
        <v>72.222222222222229</v>
      </c>
      <c r="V22" s="1"/>
      <c r="W22" s="12"/>
    </row>
    <row r="23" spans="1:23" x14ac:dyDescent="0.25">
      <c r="A23" t="s">
        <v>192</v>
      </c>
      <c r="B23">
        <v>3391006</v>
      </c>
      <c r="C23">
        <v>1</v>
      </c>
      <c r="D23" t="str">
        <f t="shared" si="0"/>
        <v>MALE</v>
      </c>
      <c r="E23" t="str">
        <f t="shared" si="1"/>
        <v>Parkinson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S23" s="11" t="s">
        <v>129</v>
      </c>
      <c r="T23" s="1">
        <f>SUMIF(D:D, "FEMALE", M:M)</f>
        <v>13</v>
      </c>
      <c r="U23" s="1">
        <f t="shared" ref="U23:U26" si="3" xml:space="preserve"> T23 *100 /$T$7</f>
        <v>72.222222222222229</v>
      </c>
      <c r="V23" s="1"/>
      <c r="W23" s="12"/>
    </row>
    <row r="24" spans="1:23" x14ac:dyDescent="0.25">
      <c r="A24" t="s">
        <v>193</v>
      </c>
      <c r="B24">
        <v>3391006</v>
      </c>
      <c r="C24">
        <v>1</v>
      </c>
      <c r="D24" t="str">
        <f t="shared" si="0"/>
        <v>MALE</v>
      </c>
      <c r="E24" t="str">
        <f t="shared" si="1"/>
        <v>Parkinson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S24" s="11" t="s">
        <v>130</v>
      </c>
      <c r="T24" s="1">
        <f>SUMIF(D:D, "FEMALE", N:N)</f>
        <v>15</v>
      </c>
      <c r="U24" s="1">
        <f t="shared" si="3"/>
        <v>83.333333333333329</v>
      </c>
      <c r="V24" s="1"/>
      <c r="W24" s="12"/>
    </row>
    <row r="25" spans="1:23" x14ac:dyDescent="0.25">
      <c r="A25" t="s">
        <v>200</v>
      </c>
      <c r="B25">
        <v>3598466</v>
      </c>
      <c r="C25">
        <v>1</v>
      </c>
      <c r="D25" t="str">
        <f t="shared" si="0"/>
        <v>MALE</v>
      </c>
      <c r="E25" t="str">
        <f t="shared" si="1"/>
        <v>Parkinson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S25" s="11" t="s">
        <v>279</v>
      </c>
      <c r="T25" s="1">
        <f>SUMIF(D:D, "FEMALE", O:O)</f>
        <v>11</v>
      </c>
      <c r="U25" s="1">
        <f t="shared" si="3"/>
        <v>61.111111111111114</v>
      </c>
      <c r="V25" s="1"/>
      <c r="W25" s="12"/>
    </row>
    <row r="26" spans="1:23" x14ac:dyDescent="0.25">
      <c r="A26" t="s">
        <v>201</v>
      </c>
      <c r="B26">
        <v>3598466</v>
      </c>
      <c r="C26">
        <v>1</v>
      </c>
      <c r="D26" t="str">
        <f t="shared" si="0"/>
        <v>MALE</v>
      </c>
      <c r="E26" t="str">
        <f t="shared" si="1"/>
        <v>Parkinson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S26" s="11" t="s">
        <v>280</v>
      </c>
      <c r="T26" s="1">
        <f>SUMIF(D:D, "FEMALE", P:P)</f>
        <v>12</v>
      </c>
      <c r="U26" s="1">
        <f t="shared" si="3"/>
        <v>66.666666666666671</v>
      </c>
      <c r="V26" s="1"/>
      <c r="W26" s="12"/>
    </row>
    <row r="27" spans="1:23" x14ac:dyDescent="0.25">
      <c r="A27" t="s">
        <v>210</v>
      </c>
      <c r="B27">
        <v>4069794</v>
      </c>
      <c r="C27">
        <v>1</v>
      </c>
      <c r="D27" t="str">
        <f t="shared" si="0"/>
        <v>MALE</v>
      </c>
      <c r="E27" t="str">
        <f t="shared" si="1"/>
        <v>Parkinson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S27" s="19" t="s">
        <v>283</v>
      </c>
      <c r="T27" s="20"/>
      <c r="U27" s="20">
        <f>AVERAGE(U22:U26)</f>
        <v>71.111111111111114</v>
      </c>
      <c r="V27" s="1">
        <f>Table683739[[#This Row],[Column3]] - 1.96*$U28/SQRT(T7)</f>
        <v>67.304323439975036</v>
      </c>
      <c r="W27" s="1">
        <f>Table683739[[#This Row],[Column3]] + 1.96*$U28/SQRT(T7)</f>
        <v>74.917898782247192</v>
      </c>
    </row>
    <row r="28" spans="1:23" x14ac:dyDescent="0.25">
      <c r="A28" t="s">
        <v>214</v>
      </c>
      <c r="B28">
        <v>4215662</v>
      </c>
      <c r="C28">
        <v>0</v>
      </c>
      <c r="D28" t="str">
        <f t="shared" si="0"/>
        <v>FEMALE</v>
      </c>
      <c r="E28" t="str">
        <f t="shared" si="1"/>
        <v>Parkinson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S28" s="19" t="s">
        <v>277</v>
      </c>
      <c r="T28" s="20"/>
      <c r="U28" s="20">
        <f>_xlfn.STDEV.S(U22:U26)</f>
        <v>8.2402205412173437</v>
      </c>
      <c r="V28" s="1"/>
      <c r="W28" s="12"/>
    </row>
    <row r="29" spans="1:23" x14ac:dyDescent="0.25">
      <c r="A29" t="s">
        <v>215</v>
      </c>
      <c r="B29">
        <v>4215662</v>
      </c>
      <c r="C29">
        <v>0</v>
      </c>
      <c r="D29" t="str">
        <f t="shared" si="0"/>
        <v>FEMALE</v>
      </c>
      <c r="E29" t="str">
        <f t="shared" si="1"/>
        <v>Parkinson</v>
      </c>
      <c r="F29">
        <v>1</v>
      </c>
      <c r="G29">
        <v>1</v>
      </c>
      <c r="H29">
        <v>0</v>
      </c>
      <c r="I29">
        <v>1</v>
      </c>
      <c r="J29">
        <v>1</v>
      </c>
      <c r="K29">
        <v>0</v>
      </c>
      <c r="L29">
        <v>1</v>
      </c>
      <c r="M29">
        <v>0</v>
      </c>
      <c r="N29">
        <v>1</v>
      </c>
      <c r="O29">
        <v>1</v>
      </c>
      <c r="P29">
        <v>0</v>
      </c>
      <c r="Q29">
        <v>1</v>
      </c>
      <c r="S29" s="11" t="s">
        <v>271</v>
      </c>
      <c r="T29" s="1">
        <f>SUMIF(D:D, "FEMALE", Q:Q)</f>
        <v>13</v>
      </c>
      <c r="U29" s="1"/>
      <c r="V29" s="1"/>
      <c r="W29" s="12"/>
    </row>
    <row r="30" spans="1:23" x14ac:dyDescent="0.25">
      <c r="A30" t="s">
        <v>216</v>
      </c>
      <c r="B30">
        <v>4244556</v>
      </c>
      <c r="C30">
        <v>1</v>
      </c>
      <c r="D30" t="str">
        <f t="shared" si="0"/>
        <v>MALE</v>
      </c>
      <c r="E30" t="str">
        <f t="shared" si="1"/>
        <v>Parkinson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S30" s="14" t="s">
        <v>285</v>
      </c>
      <c r="T30" s="15"/>
      <c r="U30" s="15">
        <f xml:space="preserve"> T29 * 100 / T7</f>
        <v>72.222222222222229</v>
      </c>
      <c r="V30" s="15"/>
      <c r="W30" s="16"/>
    </row>
    <row r="31" spans="1:23" x14ac:dyDescent="0.25">
      <c r="A31" t="s">
        <v>217</v>
      </c>
      <c r="B31">
        <v>4244556</v>
      </c>
      <c r="C31">
        <v>1</v>
      </c>
      <c r="D31" t="str">
        <f t="shared" si="0"/>
        <v>MALE</v>
      </c>
      <c r="E31" t="str">
        <f t="shared" si="1"/>
        <v>Parkinson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</row>
    <row r="32" spans="1:23" x14ac:dyDescent="0.25">
      <c r="A32" t="s">
        <v>218</v>
      </c>
      <c r="B32">
        <v>4322638</v>
      </c>
      <c r="C32">
        <v>1</v>
      </c>
      <c r="D32" t="str">
        <f t="shared" si="0"/>
        <v>MALE</v>
      </c>
      <c r="E32" t="str">
        <f t="shared" si="1"/>
        <v>Parkinson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S32" s="8" t="s">
        <v>282</v>
      </c>
      <c r="T32" s="9" t="s">
        <v>273</v>
      </c>
      <c r="U32" s="9" t="s">
        <v>281</v>
      </c>
      <c r="V32" s="9" t="s">
        <v>287</v>
      </c>
      <c r="W32" s="10" t="s">
        <v>288</v>
      </c>
    </row>
    <row r="33" spans="1:23" x14ac:dyDescent="0.25">
      <c r="A33" t="s">
        <v>219</v>
      </c>
      <c r="B33">
        <v>4322638</v>
      </c>
      <c r="C33">
        <v>1</v>
      </c>
      <c r="D33" t="str">
        <f t="shared" si="0"/>
        <v>MALE</v>
      </c>
      <c r="E33" t="str">
        <f t="shared" si="1"/>
        <v>Parkinson</v>
      </c>
      <c r="F33">
        <v>1</v>
      </c>
      <c r="G33">
        <v>1</v>
      </c>
      <c r="H33">
        <v>0</v>
      </c>
      <c r="I33">
        <v>0</v>
      </c>
      <c r="J33">
        <v>1</v>
      </c>
      <c r="K33">
        <v>1</v>
      </c>
      <c r="L33">
        <v>1</v>
      </c>
      <c r="M33">
        <v>0</v>
      </c>
      <c r="N33">
        <v>0</v>
      </c>
      <c r="O33">
        <v>1</v>
      </c>
      <c r="P33">
        <v>1</v>
      </c>
      <c r="Q33">
        <v>1</v>
      </c>
      <c r="S33" s="11" t="s">
        <v>128</v>
      </c>
      <c r="T33" s="1">
        <f>SUM(L:L)</f>
        <v>39</v>
      </c>
      <c r="U33" s="1">
        <f xml:space="preserve"> T33 *100 /$T$8</f>
        <v>84.782608695652172</v>
      </c>
      <c r="V33" s="1"/>
      <c r="W33" s="12"/>
    </row>
    <row r="34" spans="1:23" x14ac:dyDescent="0.25">
      <c r="A34" t="s">
        <v>220</v>
      </c>
      <c r="B34">
        <v>4375090</v>
      </c>
      <c r="C34">
        <v>0</v>
      </c>
      <c r="D34" t="str">
        <f t="shared" si="0"/>
        <v>FEMALE</v>
      </c>
      <c r="E34" t="str">
        <f t="shared" si="1"/>
        <v>Parkinson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S34" s="11" t="s">
        <v>129</v>
      </c>
      <c r="T34" s="1">
        <f>SUM(M:M)</f>
        <v>36</v>
      </c>
      <c r="U34" s="1">
        <f t="shared" ref="U34:U37" si="4" xml:space="preserve"> T34 *100 /$T$8</f>
        <v>78.260869565217391</v>
      </c>
      <c r="V34" s="1"/>
      <c r="W34" s="12"/>
    </row>
    <row r="35" spans="1:23" x14ac:dyDescent="0.25">
      <c r="A35" t="s">
        <v>224</v>
      </c>
      <c r="B35">
        <v>4532453</v>
      </c>
      <c r="C35">
        <v>0</v>
      </c>
      <c r="D35" t="str">
        <f t="shared" si="0"/>
        <v>FEMALE</v>
      </c>
      <c r="E35" t="str">
        <f t="shared" si="1"/>
        <v>Parkinson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1</v>
      </c>
      <c r="P35">
        <v>0</v>
      </c>
      <c r="Q35">
        <v>0</v>
      </c>
      <c r="S35" s="11" t="s">
        <v>130</v>
      </c>
      <c r="T35" s="1">
        <f>SUM(N:N)</f>
        <v>40</v>
      </c>
      <c r="U35" s="1">
        <f t="shared" si="4"/>
        <v>86.956521739130437</v>
      </c>
      <c r="V35" s="1"/>
      <c r="W35" s="12"/>
    </row>
    <row r="36" spans="1:23" x14ac:dyDescent="0.25">
      <c r="A36" t="s">
        <v>228</v>
      </c>
      <c r="B36">
        <v>4614800</v>
      </c>
      <c r="C36">
        <v>0</v>
      </c>
      <c r="D36" t="str">
        <f t="shared" si="0"/>
        <v>FEMALE</v>
      </c>
      <c r="E36" t="str">
        <f t="shared" si="1"/>
        <v>Parkinson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S36" s="11" t="s">
        <v>279</v>
      </c>
      <c r="T36" s="1">
        <f>SUM(O:O)</f>
        <v>38</v>
      </c>
      <c r="U36" s="1">
        <f t="shared" si="4"/>
        <v>82.608695652173907</v>
      </c>
      <c r="V36" s="1"/>
      <c r="W36" s="12"/>
    </row>
    <row r="37" spans="1:23" x14ac:dyDescent="0.25">
      <c r="A37" t="s">
        <v>229</v>
      </c>
      <c r="B37">
        <v>4614800</v>
      </c>
      <c r="C37">
        <v>0</v>
      </c>
      <c r="D37" t="str">
        <f t="shared" si="0"/>
        <v>FEMALE</v>
      </c>
      <c r="E37" t="str">
        <f t="shared" si="1"/>
        <v>Parkinson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S37" s="11" t="s">
        <v>280</v>
      </c>
      <c r="T37" s="1">
        <f>SUM(P:P)</f>
        <v>38</v>
      </c>
      <c r="U37" s="1">
        <f t="shared" si="4"/>
        <v>82.608695652173907</v>
      </c>
      <c r="V37" s="1"/>
      <c r="W37" s="12"/>
    </row>
    <row r="38" spans="1:23" x14ac:dyDescent="0.25">
      <c r="A38" t="s">
        <v>233</v>
      </c>
      <c r="B38">
        <v>4751589</v>
      </c>
      <c r="C38">
        <v>0</v>
      </c>
      <c r="D38" t="str">
        <f t="shared" si="0"/>
        <v>FEMALE</v>
      </c>
      <c r="E38" t="str">
        <f t="shared" si="1"/>
        <v>Parkinson</v>
      </c>
      <c r="F38">
        <v>1</v>
      </c>
      <c r="G38">
        <v>1</v>
      </c>
      <c r="H38">
        <v>1</v>
      </c>
      <c r="I38">
        <v>1</v>
      </c>
      <c r="J38">
        <v>0</v>
      </c>
      <c r="K38">
        <v>1</v>
      </c>
      <c r="L38">
        <v>1</v>
      </c>
      <c r="M38">
        <v>1</v>
      </c>
      <c r="N38">
        <v>1</v>
      </c>
      <c r="O38">
        <v>0</v>
      </c>
      <c r="P38">
        <v>1</v>
      </c>
      <c r="Q38">
        <v>1</v>
      </c>
      <c r="S38" s="19" t="s">
        <v>283</v>
      </c>
      <c r="T38" s="13"/>
      <c r="U38" s="20">
        <f>AVERAGE(U11:U15)</f>
        <v>90.714285714285708</v>
      </c>
      <c r="V38" s="1">
        <f>Table68373410[[#This Row],[Column3]] - 1.96*$U39/SQRT(T8)</f>
        <v>89.782468639566602</v>
      </c>
      <c r="W38" s="1">
        <f>Table68373410[[#This Row],[Column3]] + 1.96*$U39/SQRT(T8)</f>
        <v>91.646102789004814</v>
      </c>
    </row>
    <row r="39" spans="1:23" x14ac:dyDescent="0.25">
      <c r="A39" t="s">
        <v>237</v>
      </c>
      <c r="B39">
        <v>4868455</v>
      </c>
      <c r="C39">
        <v>0</v>
      </c>
      <c r="D39" t="str">
        <f t="shared" si="0"/>
        <v>FEMALE</v>
      </c>
      <c r="E39" t="str">
        <f t="shared" si="1"/>
        <v>Parkinson</v>
      </c>
      <c r="F39">
        <v>1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1</v>
      </c>
      <c r="N39">
        <v>1</v>
      </c>
      <c r="O39">
        <v>0</v>
      </c>
      <c r="P39">
        <v>0</v>
      </c>
      <c r="Q39">
        <v>0</v>
      </c>
      <c r="S39" s="19" t="s">
        <v>277</v>
      </c>
      <c r="T39" s="13"/>
      <c r="U39" s="20">
        <f>_xlfn.STDEV.S(U33:U37)</f>
        <v>3.2244341248242026</v>
      </c>
      <c r="V39" s="1"/>
      <c r="W39" s="12"/>
    </row>
    <row r="40" spans="1:23" x14ac:dyDescent="0.25">
      <c r="A40" t="s">
        <v>238</v>
      </c>
      <c r="B40">
        <v>4868455</v>
      </c>
      <c r="C40">
        <v>0</v>
      </c>
      <c r="D40" t="str">
        <f t="shared" si="0"/>
        <v>FEMALE</v>
      </c>
      <c r="E40" t="str">
        <f t="shared" si="1"/>
        <v>Parkinson</v>
      </c>
      <c r="F40">
        <v>1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1</v>
      </c>
      <c r="O40">
        <v>1</v>
      </c>
      <c r="P40">
        <v>0</v>
      </c>
      <c r="Q40">
        <v>1</v>
      </c>
      <c r="S40" s="11" t="s">
        <v>271</v>
      </c>
      <c r="T40" s="1">
        <f>SUM(Q:Q)</f>
        <v>39</v>
      </c>
      <c r="U40" s="1"/>
      <c r="V40" s="1"/>
      <c r="W40" s="12"/>
    </row>
    <row r="41" spans="1:23" x14ac:dyDescent="0.25">
      <c r="A41" t="s">
        <v>241</v>
      </c>
      <c r="B41">
        <v>5101325</v>
      </c>
      <c r="C41">
        <v>1</v>
      </c>
      <c r="D41" t="str">
        <f t="shared" si="0"/>
        <v>MALE</v>
      </c>
      <c r="E41" t="str">
        <f t="shared" si="1"/>
        <v>Parkinson</v>
      </c>
      <c r="F41">
        <v>1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S41" s="14" t="s">
        <v>285</v>
      </c>
      <c r="T41" s="15"/>
      <c r="U41" s="15">
        <f xml:space="preserve"> T40 * 100 / T8</f>
        <v>84.782608695652172</v>
      </c>
      <c r="V41" s="15"/>
      <c r="W41" s="16"/>
    </row>
    <row r="42" spans="1:23" x14ac:dyDescent="0.25">
      <c r="A42" t="s">
        <v>248</v>
      </c>
      <c r="B42">
        <v>5424494</v>
      </c>
      <c r="C42">
        <v>1</v>
      </c>
      <c r="D42" t="str">
        <f t="shared" si="0"/>
        <v>MALE</v>
      </c>
      <c r="E42" t="str">
        <f t="shared" si="1"/>
        <v>Parkinson</v>
      </c>
      <c r="F42">
        <v>1</v>
      </c>
      <c r="G42">
        <v>0</v>
      </c>
      <c r="H42">
        <v>1</v>
      </c>
      <c r="I42">
        <v>0</v>
      </c>
      <c r="J42">
        <v>1</v>
      </c>
      <c r="K42">
        <v>1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</row>
    <row r="43" spans="1:23" x14ac:dyDescent="0.25">
      <c r="A43" t="s">
        <v>249</v>
      </c>
      <c r="B43">
        <v>5424494</v>
      </c>
      <c r="C43">
        <v>1</v>
      </c>
      <c r="D43" t="str">
        <f t="shared" si="0"/>
        <v>MALE</v>
      </c>
      <c r="E43" t="str">
        <f t="shared" si="1"/>
        <v>Parkinson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</row>
    <row r="44" spans="1:23" x14ac:dyDescent="0.25">
      <c r="A44" t="s">
        <v>252</v>
      </c>
      <c r="B44">
        <v>5563399</v>
      </c>
      <c r="C44">
        <v>0</v>
      </c>
      <c r="D44" t="str">
        <f t="shared" si="0"/>
        <v>FEMALE</v>
      </c>
      <c r="E44" t="str">
        <f t="shared" si="1"/>
        <v>Parkinson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</row>
    <row r="45" spans="1:23" x14ac:dyDescent="0.25">
      <c r="A45" t="s">
        <v>253</v>
      </c>
      <c r="B45">
        <v>5572442</v>
      </c>
      <c r="C45">
        <v>1</v>
      </c>
      <c r="D45" t="str">
        <f t="shared" si="0"/>
        <v>MALE</v>
      </c>
      <c r="E45" t="str">
        <f t="shared" si="1"/>
        <v>Parkinson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</row>
    <row r="46" spans="1:23" x14ac:dyDescent="0.25">
      <c r="A46" t="s">
        <v>254</v>
      </c>
      <c r="B46">
        <v>5572442</v>
      </c>
      <c r="C46">
        <v>1</v>
      </c>
      <c r="D46" t="str">
        <f t="shared" si="0"/>
        <v>MALE</v>
      </c>
      <c r="E46" t="str">
        <f t="shared" si="1"/>
        <v>Parkinson</v>
      </c>
      <c r="F46">
        <v>1</v>
      </c>
      <c r="G46">
        <v>1</v>
      </c>
      <c r="H46">
        <v>1</v>
      </c>
      <c r="I46">
        <v>0</v>
      </c>
      <c r="J46">
        <v>1</v>
      </c>
      <c r="K46">
        <v>0</v>
      </c>
      <c r="L46">
        <v>1</v>
      </c>
      <c r="M46">
        <v>1</v>
      </c>
      <c r="N46">
        <v>0</v>
      </c>
      <c r="O46">
        <v>1</v>
      </c>
      <c r="P46">
        <v>0</v>
      </c>
      <c r="Q46">
        <v>1</v>
      </c>
    </row>
    <row r="47" spans="1:23" x14ac:dyDescent="0.25">
      <c r="A47" t="s">
        <v>258</v>
      </c>
      <c r="B47">
        <v>5659619</v>
      </c>
      <c r="C47">
        <v>1</v>
      </c>
      <c r="D47" t="str">
        <f t="shared" si="0"/>
        <v>MALE</v>
      </c>
      <c r="E47" t="str">
        <f t="shared" si="1"/>
        <v>Parkinson</v>
      </c>
      <c r="F47">
        <v>1</v>
      </c>
      <c r="G47">
        <v>1</v>
      </c>
      <c r="H47">
        <v>0</v>
      </c>
      <c r="I47">
        <v>1</v>
      </c>
      <c r="J47">
        <v>1</v>
      </c>
      <c r="K47">
        <v>1</v>
      </c>
      <c r="L47">
        <v>1</v>
      </c>
      <c r="M47">
        <v>0</v>
      </c>
      <c r="N47">
        <v>1</v>
      </c>
      <c r="O47">
        <v>1</v>
      </c>
      <c r="P47">
        <v>1</v>
      </c>
      <c r="Q47">
        <v>1</v>
      </c>
    </row>
  </sheetData>
  <sortState xmlns:xlrd2="http://schemas.microsoft.com/office/spreadsheetml/2017/richdata2" ref="A2:D124">
    <sortCondition ref="D1:D124"/>
  </sortState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4"/>
  <sheetViews>
    <sheetView topLeftCell="I1" zoomScaleNormal="100" workbookViewId="0">
      <selection activeCell="U52" sqref="U52"/>
    </sheetView>
  </sheetViews>
  <sheetFormatPr defaultRowHeight="15" x14ac:dyDescent="0.25"/>
  <cols>
    <col min="1" max="1" width="25.85546875" customWidth="1"/>
    <col min="3" max="3" width="13.5703125" customWidth="1"/>
    <col min="4" max="4" width="24" customWidth="1"/>
    <col min="6" max="6" width="14.140625" customWidth="1"/>
    <col min="7" max="7" width="16.5703125" customWidth="1"/>
    <col min="8" max="8" width="17.140625" customWidth="1"/>
    <col min="9" max="9" width="29.28515625" customWidth="1"/>
    <col min="10" max="10" width="19.5703125" customWidth="1"/>
    <col min="11" max="11" width="25.85546875" customWidth="1"/>
    <col min="16" max="16" width="13" customWidth="1"/>
    <col min="17" max="17" width="16" customWidth="1"/>
    <col min="19" max="19" width="22.28515625" customWidth="1"/>
    <col min="20" max="20" width="21.85546875" customWidth="1"/>
    <col min="21" max="21" width="24.42578125" customWidth="1"/>
    <col min="22" max="22" width="25.7109375" customWidth="1"/>
    <col min="23" max="23" width="25.57031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2</v>
      </c>
      <c r="E1" t="s">
        <v>127</v>
      </c>
      <c r="F1" t="s">
        <v>126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271</v>
      </c>
    </row>
    <row r="2" spans="1:27" x14ac:dyDescent="0.25">
      <c r="A2" t="s">
        <v>3</v>
      </c>
      <c r="B2">
        <v>1001688</v>
      </c>
      <c r="C2">
        <v>1</v>
      </c>
      <c r="D2" t="str">
        <f>IF(C2=1, "MALE", "FEMALE")</f>
        <v>MALE</v>
      </c>
      <c r="E2" t="str">
        <f>IF(F2=0,"Healthy","Parkinson")</f>
        <v>Healthy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IF(G2 = $F2, 1, 0)</f>
        <v>1</v>
      </c>
      <c r="M2">
        <f t="shared" ref="M2:P17" si="0">IF(H2 = $F2, 1, 0)</f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>MODE(L2:P2)</f>
        <v>1</v>
      </c>
    </row>
    <row r="3" spans="1:27" x14ac:dyDescent="0.25">
      <c r="A3" t="s">
        <v>4</v>
      </c>
      <c r="B3">
        <v>1013679</v>
      </c>
      <c r="C3">
        <v>1</v>
      </c>
      <c r="D3" t="str">
        <f t="shared" ref="D3:D66" si="1">IF(C3=1, "MALE", "FEMALE")</f>
        <v>MALE</v>
      </c>
      <c r="E3" t="str">
        <f t="shared" ref="E3:E66" si="2">IF(F3=0,"Healthy","Parkinson")</f>
        <v>Healthy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f t="shared" ref="L3:P48" si="3">IF(G3 = $F3, 1, 0)</f>
        <v>0</v>
      </c>
      <c r="M3">
        <f t="shared" si="0"/>
        <v>1</v>
      </c>
      <c r="N3">
        <f t="shared" si="0"/>
        <v>1</v>
      </c>
      <c r="O3">
        <f t="shared" si="0"/>
        <v>0</v>
      </c>
      <c r="P3">
        <f t="shared" si="0"/>
        <v>1</v>
      </c>
      <c r="Q3">
        <f t="shared" ref="Q3:Q66" si="4">MODE(L3:P3)</f>
        <v>1</v>
      </c>
    </row>
    <row r="4" spans="1:27" ht="15.75" thickBot="1" x14ac:dyDescent="0.3">
      <c r="A4" t="s">
        <v>5</v>
      </c>
      <c r="B4">
        <v>1015022</v>
      </c>
      <c r="C4">
        <v>1</v>
      </c>
      <c r="D4" t="str">
        <f t="shared" si="1"/>
        <v>MALE</v>
      </c>
      <c r="E4" t="str">
        <f t="shared" si="2"/>
        <v>Healthy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f t="shared" si="3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4"/>
        <v>0</v>
      </c>
    </row>
    <row r="5" spans="1:27" x14ac:dyDescent="0.25">
      <c r="A5" t="s">
        <v>6</v>
      </c>
      <c r="B5">
        <v>1015022</v>
      </c>
      <c r="C5">
        <v>1</v>
      </c>
      <c r="D5" t="str">
        <f t="shared" si="1"/>
        <v>MALE</v>
      </c>
      <c r="E5" t="str">
        <f t="shared" si="2"/>
        <v>Healthy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f t="shared" si="3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4"/>
        <v>0</v>
      </c>
      <c r="S5" s="2"/>
      <c r="T5" s="3" t="s">
        <v>272</v>
      </c>
      <c r="Y5" s="2"/>
      <c r="Z5" s="17" t="s">
        <v>265</v>
      </c>
      <c r="AA5" s="3" t="s">
        <v>266</v>
      </c>
    </row>
    <row r="6" spans="1:27" x14ac:dyDescent="0.25">
      <c r="A6" t="s">
        <v>7</v>
      </c>
      <c r="B6">
        <v>1017910</v>
      </c>
      <c r="C6">
        <v>1</v>
      </c>
      <c r="D6" t="str">
        <f t="shared" si="1"/>
        <v>MALE</v>
      </c>
      <c r="E6" t="str">
        <f t="shared" si="2"/>
        <v>Healthy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3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4"/>
        <v>1</v>
      </c>
      <c r="S6" s="4" t="s">
        <v>265</v>
      </c>
      <c r="T6" s="5">
        <f>COUNTIF(D:D, "MALE")</f>
        <v>71</v>
      </c>
      <c r="Y6" s="4" t="s">
        <v>291</v>
      </c>
      <c r="Z6" s="1">
        <f>T6</f>
        <v>71</v>
      </c>
      <c r="AA6" s="5">
        <f>T7</f>
        <v>52</v>
      </c>
    </row>
    <row r="7" spans="1:27" ht="15.75" thickBot="1" x14ac:dyDescent="0.3">
      <c r="A7" t="s">
        <v>8</v>
      </c>
      <c r="B7">
        <v>1017910</v>
      </c>
      <c r="C7">
        <v>1</v>
      </c>
      <c r="D7" t="str">
        <f t="shared" si="1"/>
        <v>MALE</v>
      </c>
      <c r="E7" t="str">
        <f t="shared" si="2"/>
        <v>Healthy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f t="shared" si="3"/>
        <v>1</v>
      </c>
      <c r="M7">
        <f t="shared" si="0"/>
        <v>1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4"/>
        <v>0</v>
      </c>
      <c r="S7" s="4" t="s">
        <v>266</v>
      </c>
      <c r="T7" s="5">
        <f>COUNTIF(D:D, "FEMALE")</f>
        <v>52</v>
      </c>
      <c r="Y7" s="6" t="s">
        <v>292</v>
      </c>
      <c r="Z7" s="18">
        <f xml:space="preserve"> T18</f>
        <v>41</v>
      </c>
      <c r="AA7" s="7">
        <f xml:space="preserve"> T29</f>
        <v>33</v>
      </c>
    </row>
    <row r="8" spans="1:27" ht="15.75" thickBot="1" x14ac:dyDescent="0.3">
      <c r="A8" t="s">
        <v>9</v>
      </c>
      <c r="B8">
        <v>1028062</v>
      </c>
      <c r="C8">
        <v>1</v>
      </c>
      <c r="D8" t="str">
        <f t="shared" si="1"/>
        <v>MALE</v>
      </c>
      <c r="E8" t="str">
        <f t="shared" si="2"/>
        <v>Healthy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3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4"/>
        <v>1</v>
      </c>
      <c r="S8" s="6" t="s">
        <v>267</v>
      </c>
      <c r="T8" s="7">
        <f>SUM(T6:T7)</f>
        <v>123</v>
      </c>
    </row>
    <row r="9" spans="1:27" x14ac:dyDescent="0.25">
      <c r="A9" t="s">
        <v>10</v>
      </c>
      <c r="B9">
        <v>1028062</v>
      </c>
      <c r="C9">
        <v>1</v>
      </c>
      <c r="D9" t="str">
        <f t="shared" si="1"/>
        <v>MALE</v>
      </c>
      <c r="E9" t="str">
        <f t="shared" si="2"/>
        <v>Healthy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3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4"/>
        <v>1</v>
      </c>
    </row>
    <row r="10" spans="1:27" x14ac:dyDescent="0.25">
      <c r="A10" t="s">
        <v>11</v>
      </c>
      <c r="B10">
        <v>1049623</v>
      </c>
      <c r="C10">
        <v>0</v>
      </c>
      <c r="D10" t="str">
        <f t="shared" si="1"/>
        <v>FEMALE</v>
      </c>
      <c r="E10" t="str">
        <f t="shared" si="2"/>
        <v>Healthy</v>
      </c>
      <c r="F10">
        <v>0</v>
      </c>
      <c r="G10">
        <v>1</v>
      </c>
      <c r="H10">
        <v>0</v>
      </c>
      <c r="I10">
        <v>1</v>
      </c>
      <c r="J10">
        <v>1</v>
      </c>
      <c r="K10">
        <v>1</v>
      </c>
      <c r="L10">
        <f t="shared" si="3"/>
        <v>0</v>
      </c>
      <c r="M10">
        <f t="shared" si="0"/>
        <v>1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4"/>
        <v>0</v>
      </c>
      <c r="S10" s="8" t="s">
        <v>268</v>
      </c>
      <c r="T10" s="9" t="s">
        <v>273</v>
      </c>
      <c r="U10" s="9" t="s">
        <v>284</v>
      </c>
      <c r="V10" s="9" t="s">
        <v>289</v>
      </c>
      <c r="W10" s="9" t="s">
        <v>290</v>
      </c>
    </row>
    <row r="11" spans="1:27" x14ac:dyDescent="0.25">
      <c r="A11" t="s">
        <v>12</v>
      </c>
      <c r="B11">
        <v>1049623</v>
      </c>
      <c r="C11">
        <v>0</v>
      </c>
      <c r="D11" t="str">
        <f t="shared" si="1"/>
        <v>FEMALE</v>
      </c>
      <c r="E11" t="str">
        <f t="shared" si="2"/>
        <v>Healthy</v>
      </c>
      <c r="F11">
        <v>0</v>
      </c>
      <c r="G11">
        <v>1</v>
      </c>
      <c r="H11">
        <v>0</v>
      </c>
      <c r="I11">
        <v>1</v>
      </c>
      <c r="J11">
        <v>1</v>
      </c>
      <c r="K11">
        <v>1</v>
      </c>
      <c r="L11">
        <f t="shared" si="3"/>
        <v>0</v>
      </c>
      <c r="M11">
        <f t="shared" si="0"/>
        <v>1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4"/>
        <v>0</v>
      </c>
      <c r="S11" s="11" t="s">
        <v>128</v>
      </c>
      <c r="T11" s="1">
        <f>SUMIF(D:D, "MALE", L:L)</f>
        <v>46</v>
      </c>
      <c r="U11" s="1">
        <f xml:space="preserve"> T11 *100 /$T$6</f>
        <v>64.788732394366193</v>
      </c>
      <c r="V11" s="1"/>
      <c r="W11" s="12"/>
    </row>
    <row r="12" spans="1:27" x14ac:dyDescent="0.25">
      <c r="A12" t="s">
        <v>13</v>
      </c>
      <c r="B12">
        <v>1060237</v>
      </c>
      <c r="C12">
        <v>1</v>
      </c>
      <c r="D12" t="str">
        <f t="shared" si="1"/>
        <v>MALE</v>
      </c>
      <c r="E12" t="str">
        <f t="shared" si="2"/>
        <v>Healthy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f t="shared" si="3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4"/>
        <v>0</v>
      </c>
      <c r="S12" s="11" t="s">
        <v>129</v>
      </c>
      <c r="T12" s="1">
        <f>SUMIF(D:D, "MALE", M:M)</f>
        <v>48</v>
      </c>
      <c r="U12" s="1">
        <f t="shared" ref="U12:U15" si="5" xml:space="preserve"> T12 *100 /$T$6</f>
        <v>67.605633802816897</v>
      </c>
      <c r="V12" s="1"/>
      <c r="W12" s="12"/>
    </row>
    <row r="13" spans="1:27" x14ac:dyDescent="0.25">
      <c r="A13" t="s">
        <v>14</v>
      </c>
      <c r="B13">
        <v>1064453</v>
      </c>
      <c r="C13">
        <v>1</v>
      </c>
      <c r="D13" t="str">
        <f t="shared" si="1"/>
        <v>MALE</v>
      </c>
      <c r="E13" t="str">
        <f t="shared" si="2"/>
        <v>Healthy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f t="shared" si="3"/>
        <v>1</v>
      </c>
      <c r="M13">
        <f t="shared" si="0"/>
        <v>1</v>
      </c>
      <c r="N13">
        <f t="shared" si="0"/>
        <v>1</v>
      </c>
      <c r="O13">
        <f t="shared" si="0"/>
        <v>0</v>
      </c>
      <c r="P13">
        <f t="shared" si="0"/>
        <v>1</v>
      </c>
      <c r="Q13">
        <f t="shared" si="4"/>
        <v>1</v>
      </c>
      <c r="S13" s="11" t="s">
        <v>130</v>
      </c>
      <c r="T13" s="1">
        <f>SUMIF(D:D, "MALE", N:N)</f>
        <v>46</v>
      </c>
      <c r="U13" s="1">
        <f t="shared" si="5"/>
        <v>64.788732394366193</v>
      </c>
      <c r="V13" s="1"/>
      <c r="W13" s="12"/>
    </row>
    <row r="14" spans="1:27" x14ac:dyDescent="0.25">
      <c r="A14" t="s">
        <v>15</v>
      </c>
      <c r="B14">
        <v>1090013</v>
      </c>
      <c r="C14">
        <v>1</v>
      </c>
      <c r="D14" t="str">
        <f t="shared" si="1"/>
        <v>MALE</v>
      </c>
      <c r="E14" t="str">
        <f t="shared" si="2"/>
        <v>Healthy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3"/>
        <v>1</v>
      </c>
      <c r="M14">
        <f t="shared" si="0"/>
        <v>1</v>
      </c>
      <c r="N14">
        <f t="shared" si="0"/>
        <v>1</v>
      </c>
      <c r="O14">
        <f t="shared" si="0"/>
        <v>1</v>
      </c>
      <c r="P14">
        <f t="shared" si="0"/>
        <v>1</v>
      </c>
      <c r="Q14">
        <f t="shared" si="4"/>
        <v>1</v>
      </c>
      <c r="S14" s="11" t="s">
        <v>279</v>
      </c>
      <c r="T14" s="1">
        <f>SUMIF(D:D, "MALE", O:O)</f>
        <v>44</v>
      </c>
      <c r="U14" s="1">
        <f t="shared" si="5"/>
        <v>61.971830985915496</v>
      </c>
      <c r="V14" s="1"/>
      <c r="W14" s="12"/>
    </row>
    <row r="15" spans="1:27" x14ac:dyDescent="0.25">
      <c r="A15" t="s">
        <v>16</v>
      </c>
      <c r="B15">
        <v>1091977</v>
      </c>
      <c r="C15">
        <v>1</v>
      </c>
      <c r="D15" t="str">
        <f t="shared" si="1"/>
        <v>MALE</v>
      </c>
      <c r="E15" t="str">
        <f t="shared" si="2"/>
        <v>Healthy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3"/>
        <v>1</v>
      </c>
      <c r="M15">
        <f t="shared" si="0"/>
        <v>1</v>
      </c>
      <c r="N15">
        <f t="shared" si="0"/>
        <v>1</v>
      </c>
      <c r="O15">
        <f t="shared" si="0"/>
        <v>1</v>
      </c>
      <c r="P15">
        <f t="shared" si="0"/>
        <v>1</v>
      </c>
      <c r="Q15">
        <f t="shared" si="4"/>
        <v>1</v>
      </c>
      <c r="S15" s="11" t="s">
        <v>280</v>
      </c>
      <c r="T15" s="1">
        <f>SUMIF(D:D, "MALE", P:P)</f>
        <v>45</v>
      </c>
      <c r="U15" s="1">
        <f t="shared" si="5"/>
        <v>63.380281690140848</v>
      </c>
      <c r="V15" s="1"/>
      <c r="W15" s="12"/>
    </row>
    <row r="16" spans="1:27" x14ac:dyDescent="0.25">
      <c r="A16" t="s">
        <v>17</v>
      </c>
      <c r="B16">
        <v>1111927</v>
      </c>
      <c r="C16">
        <v>1</v>
      </c>
      <c r="D16" t="str">
        <f t="shared" si="1"/>
        <v>MALE</v>
      </c>
      <c r="E16" t="str">
        <f t="shared" si="2"/>
        <v>Healthy</v>
      </c>
      <c r="F16">
        <v>0</v>
      </c>
      <c r="G16">
        <v>1</v>
      </c>
      <c r="H16">
        <v>1</v>
      </c>
      <c r="I16">
        <v>1</v>
      </c>
      <c r="J16">
        <v>0</v>
      </c>
      <c r="K16">
        <v>1</v>
      </c>
      <c r="L16">
        <f t="shared" si="3"/>
        <v>0</v>
      </c>
      <c r="M16">
        <f t="shared" si="0"/>
        <v>0</v>
      </c>
      <c r="N16">
        <f t="shared" si="0"/>
        <v>0</v>
      </c>
      <c r="O16">
        <f t="shared" si="0"/>
        <v>1</v>
      </c>
      <c r="P16">
        <f t="shared" si="0"/>
        <v>0</v>
      </c>
      <c r="Q16">
        <f t="shared" si="4"/>
        <v>0</v>
      </c>
      <c r="S16" s="19" t="s">
        <v>283</v>
      </c>
      <c r="T16" s="20"/>
      <c r="U16" s="20">
        <f>AVERAGE(U11:U15)</f>
        <v>64.507042253521135</v>
      </c>
      <c r="V16" s="1">
        <f xml:space="preserve"> Table683711[[#This Row],[Column3]] - 1.96*$U17/SQRT($T$6)</f>
        <v>64.021105342464807</v>
      </c>
      <c r="W16" s="1">
        <f xml:space="preserve"> Table683711[[#This Row],[Column3]] + 1.96*$U$17/SQRT($T$6)</f>
        <v>64.992979164577463</v>
      </c>
    </row>
    <row r="17" spans="1:23" x14ac:dyDescent="0.25">
      <c r="A17" t="s">
        <v>18</v>
      </c>
      <c r="B17">
        <v>1113822</v>
      </c>
      <c r="C17">
        <v>0</v>
      </c>
      <c r="D17" t="str">
        <f t="shared" si="1"/>
        <v>FEMALE</v>
      </c>
      <c r="E17" t="str">
        <f t="shared" si="2"/>
        <v>Healthy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f t="shared" si="3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4"/>
        <v>0</v>
      </c>
      <c r="S17" s="19" t="s">
        <v>277</v>
      </c>
      <c r="T17" s="20"/>
      <c r="U17" s="20">
        <f>_xlfn.STDEV.S(U11:U15)</f>
        <v>2.0890699963649721</v>
      </c>
      <c r="V17" s="1"/>
      <c r="W17" s="12"/>
    </row>
    <row r="18" spans="1:23" x14ac:dyDescent="0.25">
      <c r="A18" t="s">
        <v>19</v>
      </c>
      <c r="B18">
        <v>1141485</v>
      </c>
      <c r="C18">
        <v>1</v>
      </c>
      <c r="D18" t="str">
        <f t="shared" si="1"/>
        <v>MALE</v>
      </c>
      <c r="E18" t="str">
        <f t="shared" si="2"/>
        <v>Healthy</v>
      </c>
      <c r="F18">
        <v>0</v>
      </c>
      <c r="G18">
        <v>1</v>
      </c>
      <c r="H18">
        <v>1</v>
      </c>
      <c r="I18">
        <v>1</v>
      </c>
      <c r="J18">
        <v>0</v>
      </c>
      <c r="K18"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1</v>
      </c>
      <c r="P18">
        <f t="shared" si="3"/>
        <v>1</v>
      </c>
      <c r="Q18">
        <f t="shared" si="4"/>
        <v>0</v>
      </c>
      <c r="S18" s="11" t="s">
        <v>271</v>
      </c>
      <c r="T18" s="1">
        <f>SUMIF(D:D, "MALE", Q:Q)</f>
        <v>41</v>
      </c>
      <c r="U18" s="1"/>
      <c r="V18" s="1"/>
      <c r="W18" s="12"/>
    </row>
    <row r="19" spans="1:23" x14ac:dyDescent="0.25">
      <c r="A19" t="s">
        <v>20</v>
      </c>
      <c r="B19">
        <v>1176130</v>
      </c>
      <c r="C19">
        <v>1</v>
      </c>
      <c r="D19" t="str">
        <f t="shared" si="1"/>
        <v>MALE</v>
      </c>
      <c r="E19" t="str">
        <f t="shared" si="2"/>
        <v>Healthy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3"/>
        <v>1</v>
      </c>
      <c r="M19">
        <f t="shared" si="3"/>
        <v>1</v>
      </c>
      <c r="N19">
        <f t="shared" si="3"/>
        <v>1</v>
      </c>
      <c r="O19">
        <f t="shared" si="3"/>
        <v>1</v>
      </c>
      <c r="P19">
        <f t="shared" si="3"/>
        <v>1</v>
      </c>
      <c r="Q19">
        <f t="shared" si="4"/>
        <v>1</v>
      </c>
      <c r="S19" s="14" t="s">
        <v>286</v>
      </c>
      <c r="T19" s="15"/>
      <c r="U19" s="15">
        <f xml:space="preserve"> T18 * 100 / T6</f>
        <v>57.74647887323944</v>
      </c>
      <c r="V19" s="15"/>
      <c r="W19" s="16"/>
    </row>
    <row r="20" spans="1:23" x14ac:dyDescent="0.25">
      <c r="A20" t="s">
        <v>21</v>
      </c>
      <c r="B20">
        <v>1176130</v>
      </c>
      <c r="C20">
        <v>1</v>
      </c>
      <c r="D20" t="str">
        <f t="shared" si="1"/>
        <v>MALE</v>
      </c>
      <c r="E20" t="str">
        <f t="shared" si="2"/>
        <v>Healthy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3"/>
        <v>1</v>
      </c>
      <c r="M20">
        <f t="shared" si="3"/>
        <v>1</v>
      </c>
      <c r="N20">
        <f t="shared" si="3"/>
        <v>1</v>
      </c>
      <c r="O20">
        <f t="shared" si="3"/>
        <v>1</v>
      </c>
      <c r="P20">
        <f t="shared" si="3"/>
        <v>1</v>
      </c>
      <c r="Q20">
        <f t="shared" si="4"/>
        <v>1</v>
      </c>
    </row>
    <row r="21" spans="1:23" x14ac:dyDescent="0.25">
      <c r="A21" t="s">
        <v>22</v>
      </c>
      <c r="B21">
        <v>1187980</v>
      </c>
      <c r="C21">
        <v>0</v>
      </c>
      <c r="D21" t="str">
        <f t="shared" si="1"/>
        <v>FEMALE</v>
      </c>
      <c r="E21" t="str">
        <f t="shared" si="2"/>
        <v>Healthy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4"/>
        <v>0</v>
      </c>
      <c r="S21" s="8" t="s">
        <v>269</v>
      </c>
      <c r="T21" s="9" t="s">
        <v>273</v>
      </c>
      <c r="U21" s="9" t="s">
        <v>284</v>
      </c>
      <c r="V21" s="9" t="s">
        <v>289</v>
      </c>
      <c r="W21" s="9" t="s">
        <v>290</v>
      </c>
    </row>
    <row r="22" spans="1:23" x14ac:dyDescent="0.25">
      <c r="A22" t="s">
        <v>23</v>
      </c>
      <c r="B22">
        <v>1187980</v>
      </c>
      <c r="C22">
        <v>0</v>
      </c>
      <c r="D22" t="str">
        <f t="shared" si="1"/>
        <v>FEMALE</v>
      </c>
      <c r="E22" t="str">
        <f t="shared" si="2"/>
        <v>Healthy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4"/>
        <v>0</v>
      </c>
      <c r="S22" s="11" t="s">
        <v>128</v>
      </c>
      <c r="T22" s="1">
        <f>SUMIF(D:D, "FEMALE", L:L)</f>
        <v>30</v>
      </c>
      <c r="U22" s="1">
        <f xml:space="preserve"> T22 *100 /$T$7</f>
        <v>57.692307692307693</v>
      </c>
      <c r="V22" s="1"/>
      <c r="W22" s="12"/>
    </row>
    <row r="23" spans="1:23" x14ac:dyDescent="0.25">
      <c r="A23" t="s">
        <v>24</v>
      </c>
      <c r="B23">
        <v>1192959</v>
      </c>
      <c r="C23">
        <v>0</v>
      </c>
      <c r="D23" t="str">
        <f t="shared" si="1"/>
        <v>FEMALE</v>
      </c>
      <c r="E23" t="str">
        <f t="shared" si="2"/>
        <v>Healthy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f t="shared" si="3"/>
        <v>1</v>
      </c>
      <c r="M23">
        <f t="shared" si="3"/>
        <v>1</v>
      </c>
      <c r="N23">
        <f t="shared" si="3"/>
        <v>1</v>
      </c>
      <c r="O23">
        <f t="shared" si="3"/>
        <v>1</v>
      </c>
      <c r="P23">
        <f t="shared" si="3"/>
        <v>0</v>
      </c>
      <c r="Q23">
        <f t="shared" si="4"/>
        <v>1</v>
      </c>
      <c r="S23" s="11" t="s">
        <v>129</v>
      </c>
      <c r="T23" s="1">
        <f>SUMIF(D:D, "FEMALE", M:M)</f>
        <v>40</v>
      </c>
      <c r="U23" s="1">
        <f t="shared" ref="U23:U26" si="6" xml:space="preserve"> T23 *100 /$T$7</f>
        <v>76.92307692307692</v>
      </c>
      <c r="V23" s="1"/>
      <c r="W23" s="12"/>
    </row>
    <row r="24" spans="1:23" x14ac:dyDescent="0.25">
      <c r="A24" t="s">
        <v>25</v>
      </c>
      <c r="B24">
        <v>1195210</v>
      </c>
      <c r="C24">
        <v>1</v>
      </c>
      <c r="D24" t="str">
        <f t="shared" si="1"/>
        <v>MALE</v>
      </c>
      <c r="E24" t="str">
        <f t="shared" si="2"/>
        <v>Healthy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f t="shared" si="3"/>
        <v>1</v>
      </c>
      <c r="M24">
        <f t="shared" si="3"/>
        <v>1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4"/>
        <v>0</v>
      </c>
      <c r="S24" s="11" t="s">
        <v>130</v>
      </c>
      <c r="T24" s="1">
        <f>SUMIF(D:D, "FEMALE", N:N)</f>
        <v>35</v>
      </c>
      <c r="U24" s="1">
        <f t="shared" si="6"/>
        <v>67.307692307692307</v>
      </c>
      <c r="V24" s="1"/>
      <c r="W24" s="12"/>
    </row>
    <row r="25" spans="1:23" x14ac:dyDescent="0.25">
      <c r="A25" t="s">
        <v>26</v>
      </c>
      <c r="B25">
        <v>1204898</v>
      </c>
      <c r="C25">
        <v>0</v>
      </c>
      <c r="D25" t="str">
        <f t="shared" si="1"/>
        <v>FEMALE</v>
      </c>
      <c r="E25" t="str">
        <f t="shared" si="2"/>
        <v>Healthy</v>
      </c>
      <c r="F25">
        <v>0</v>
      </c>
      <c r="G25">
        <v>1</v>
      </c>
      <c r="H25">
        <v>0</v>
      </c>
      <c r="I25">
        <v>0</v>
      </c>
      <c r="J25">
        <v>1</v>
      </c>
      <c r="K25">
        <v>1</v>
      </c>
      <c r="L25">
        <f t="shared" si="3"/>
        <v>0</v>
      </c>
      <c r="M25">
        <f t="shared" si="3"/>
        <v>1</v>
      </c>
      <c r="N25">
        <f t="shared" si="3"/>
        <v>1</v>
      </c>
      <c r="O25">
        <f t="shared" si="3"/>
        <v>0</v>
      </c>
      <c r="P25">
        <f t="shared" si="3"/>
        <v>0</v>
      </c>
      <c r="Q25">
        <f t="shared" si="4"/>
        <v>0</v>
      </c>
      <c r="S25" s="11" t="s">
        <v>279</v>
      </c>
      <c r="T25" s="1">
        <f>SUMIF(D:D, "FEMALE", O:O)</f>
        <v>30</v>
      </c>
      <c r="U25" s="1">
        <f t="shared" si="6"/>
        <v>57.692307692307693</v>
      </c>
      <c r="V25" s="1"/>
      <c r="W25" s="12"/>
    </row>
    <row r="26" spans="1:23" x14ac:dyDescent="0.25">
      <c r="A26" t="s">
        <v>27</v>
      </c>
      <c r="B26">
        <v>1204898</v>
      </c>
      <c r="C26">
        <v>0</v>
      </c>
      <c r="D26" t="str">
        <f t="shared" si="1"/>
        <v>FEMALE</v>
      </c>
      <c r="E26" t="str">
        <f t="shared" si="2"/>
        <v>Healthy</v>
      </c>
      <c r="F26">
        <v>0</v>
      </c>
      <c r="G26">
        <v>1</v>
      </c>
      <c r="H26">
        <v>0</v>
      </c>
      <c r="I26">
        <v>1</v>
      </c>
      <c r="J26">
        <v>1</v>
      </c>
      <c r="K26">
        <v>0</v>
      </c>
      <c r="L26">
        <f t="shared" si="3"/>
        <v>0</v>
      </c>
      <c r="M26">
        <f t="shared" si="3"/>
        <v>1</v>
      </c>
      <c r="N26">
        <f t="shared" si="3"/>
        <v>0</v>
      </c>
      <c r="O26">
        <f t="shared" si="3"/>
        <v>0</v>
      </c>
      <c r="P26">
        <f t="shared" si="3"/>
        <v>1</v>
      </c>
      <c r="Q26">
        <f t="shared" si="4"/>
        <v>0</v>
      </c>
      <c r="S26" s="11" t="s">
        <v>280</v>
      </c>
      <c r="T26" s="1">
        <f>SUMIF(D:D, "FEMALE", P:P)</f>
        <v>35</v>
      </c>
      <c r="U26" s="1">
        <f t="shared" si="6"/>
        <v>67.307692307692307</v>
      </c>
      <c r="V26" s="1"/>
      <c r="W26" s="12"/>
    </row>
    <row r="27" spans="1:23" x14ac:dyDescent="0.25">
      <c r="A27" t="s">
        <v>28</v>
      </c>
      <c r="B27">
        <v>1210617</v>
      </c>
      <c r="C27">
        <v>1</v>
      </c>
      <c r="D27" t="str">
        <f t="shared" si="1"/>
        <v>MALE</v>
      </c>
      <c r="E27" t="str">
        <f t="shared" si="2"/>
        <v>Healthy</v>
      </c>
      <c r="F27">
        <v>0</v>
      </c>
      <c r="G27">
        <v>1</v>
      </c>
      <c r="H27">
        <v>1</v>
      </c>
      <c r="I27">
        <v>1</v>
      </c>
      <c r="J27">
        <v>1</v>
      </c>
      <c r="K27">
        <v>1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4"/>
        <v>0</v>
      </c>
      <c r="S27" s="19" t="s">
        <v>283</v>
      </c>
      <c r="T27" s="20"/>
      <c r="U27" s="20">
        <f>AVERAGE(U22:U26)</f>
        <v>65.384615384615387</v>
      </c>
      <c r="V27" s="1">
        <f>Table6837312[[#This Row],[Column3]] - 1.96*$U28/SQRT(T7)</f>
        <v>63.198011676565336</v>
      </c>
      <c r="W27" s="1">
        <f>Table6837312[[#This Row],[Column3]] + 1.96*$U28/SQRT(T7)</f>
        <v>67.571219092665444</v>
      </c>
    </row>
    <row r="28" spans="1:23" x14ac:dyDescent="0.25">
      <c r="A28" t="s">
        <v>29</v>
      </c>
      <c r="B28">
        <v>1227401</v>
      </c>
      <c r="C28">
        <v>1</v>
      </c>
      <c r="D28" t="str">
        <f t="shared" si="1"/>
        <v>MALE</v>
      </c>
      <c r="E28" t="str">
        <f t="shared" si="2"/>
        <v>Healthy</v>
      </c>
      <c r="F28">
        <v>0</v>
      </c>
      <c r="G28">
        <v>1</v>
      </c>
      <c r="H28">
        <v>0</v>
      </c>
      <c r="I28">
        <v>0</v>
      </c>
      <c r="J28">
        <v>1</v>
      </c>
      <c r="K28">
        <v>1</v>
      </c>
      <c r="L28">
        <f t="shared" si="3"/>
        <v>0</v>
      </c>
      <c r="M28">
        <f t="shared" si="3"/>
        <v>1</v>
      </c>
      <c r="N28">
        <f t="shared" si="3"/>
        <v>1</v>
      </c>
      <c r="O28">
        <f t="shared" si="3"/>
        <v>0</v>
      </c>
      <c r="P28">
        <f t="shared" si="3"/>
        <v>0</v>
      </c>
      <c r="Q28">
        <f t="shared" si="4"/>
        <v>0</v>
      </c>
      <c r="S28" s="19" t="s">
        <v>277</v>
      </c>
      <c r="T28" s="20"/>
      <c r="U28" s="20">
        <f>_xlfn.STDEV.S(U22:U26)</f>
        <v>8.0448079474430152</v>
      </c>
      <c r="V28" s="1"/>
      <c r="W28" s="12"/>
    </row>
    <row r="29" spans="1:23" x14ac:dyDescent="0.25">
      <c r="A29" t="s">
        <v>30</v>
      </c>
      <c r="B29">
        <v>1227401</v>
      </c>
      <c r="C29">
        <v>1</v>
      </c>
      <c r="D29" t="str">
        <f t="shared" si="1"/>
        <v>MALE</v>
      </c>
      <c r="E29" t="str">
        <f t="shared" si="2"/>
        <v>Healthy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f t="shared" si="3"/>
        <v>1</v>
      </c>
      <c r="M29">
        <f t="shared" si="3"/>
        <v>1</v>
      </c>
      <c r="N29">
        <f t="shared" si="3"/>
        <v>1</v>
      </c>
      <c r="O29">
        <f t="shared" si="3"/>
        <v>1</v>
      </c>
      <c r="P29">
        <f t="shared" si="3"/>
        <v>0</v>
      </c>
      <c r="Q29">
        <f t="shared" si="4"/>
        <v>1</v>
      </c>
      <c r="S29" s="11" t="s">
        <v>271</v>
      </c>
      <c r="T29" s="1">
        <f>SUMIF(D:D, "FEMALE", Q:Q)</f>
        <v>33</v>
      </c>
      <c r="U29" s="1"/>
      <c r="V29" s="1"/>
      <c r="W29" s="12"/>
    </row>
    <row r="30" spans="1:23" x14ac:dyDescent="0.25">
      <c r="A30" t="s">
        <v>31</v>
      </c>
      <c r="B30">
        <v>1227401</v>
      </c>
      <c r="C30">
        <v>1</v>
      </c>
      <c r="D30" t="str">
        <f t="shared" si="1"/>
        <v>MALE</v>
      </c>
      <c r="E30" t="str">
        <f t="shared" si="2"/>
        <v>Healthy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f t="shared" si="3"/>
        <v>1</v>
      </c>
      <c r="M30">
        <f t="shared" si="3"/>
        <v>1</v>
      </c>
      <c r="N30">
        <f t="shared" si="3"/>
        <v>1</v>
      </c>
      <c r="O30">
        <f t="shared" si="3"/>
        <v>1</v>
      </c>
      <c r="P30">
        <f t="shared" si="3"/>
        <v>0</v>
      </c>
      <c r="Q30">
        <f t="shared" si="4"/>
        <v>1</v>
      </c>
      <c r="S30" s="14" t="s">
        <v>286</v>
      </c>
      <c r="T30" s="15"/>
      <c r="U30" s="15">
        <f xml:space="preserve"> T29 * 100 / T7</f>
        <v>63.46153846153846</v>
      </c>
      <c r="V30" s="15"/>
      <c r="W30" s="16"/>
    </row>
    <row r="31" spans="1:23" x14ac:dyDescent="0.25">
      <c r="A31" t="s">
        <v>32</v>
      </c>
      <c r="B31">
        <v>1242111</v>
      </c>
      <c r="C31">
        <v>1</v>
      </c>
      <c r="D31" t="str">
        <f t="shared" si="1"/>
        <v>MALE</v>
      </c>
      <c r="E31" t="str">
        <f t="shared" si="2"/>
        <v>Healthy</v>
      </c>
      <c r="F31">
        <v>0</v>
      </c>
      <c r="G31">
        <v>1</v>
      </c>
      <c r="H31">
        <v>1</v>
      </c>
      <c r="I31">
        <v>1</v>
      </c>
      <c r="J31">
        <v>1</v>
      </c>
      <c r="K31">
        <v>1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0</v>
      </c>
      <c r="P31">
        <f t="shared" si="3"/>
        <v>0</v>
      </c>
      <c r="Q31">
        <f t="shared" si="4"/>
        <v>0</v>
      </c>
    </row>
    <row r="32" spans="1:23" x14ac:dyDescent="0.25">
      <c r="A32" t="s">
        <v>33</v>
      </c>
      <c r="B32">
        <v>1242111</v>
      </c>
      <c r="C32">
        <v>1</v>
      </c>
      <c r="D32" t="str">
        <f t="shared" si="1"/>
        <v>MALE</v>
      </c>
      <c r="E32" t="str">
        <f t="shared" si="2"/>
        <v>Healthy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0</v>
      </c>
      <c r="P32">
        <f t="shared" si="3"/>
        <v>0</v>
      </c>
      <c r="Q32">
        <f t="shared" si="4"/>
        <v>0</v>
      </c>
      <c r="S32" s="8" t="s">
        <v>282</v>
      </c>
      <c r="T32" s="9" t="s">
        <v>273</v>
      </c>
      <c r="U32" s="9" t="s">
        <v>284</v>
      </c>
      <c r="V32" s="9" t="s">
        <v>289</v>
      </c>
      <c r="W32" s="9" t="s">
        <v>290</v>
      </c>
    </row>
    <row r="33" spans="1:23" x14ac:dyDescent="0.25">
      <c r="A33" t="s">
        <v>34</v>
      </c>
      <c r="B33">
        <v>1246296</v>
      </c>
      <c r="C33">
        <v>1</v>
      </c>
      <c r="D33" t="str">
        <f t="shared" si="1"/>
        <v>MALE</v>
      </c>
      <c r="E33" t="str">
        <f t="shared" si="2"/>
        <v>Healthy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f t="shared" si="3"/>
        <v>1</v>
      </c>
      <c r="M33">
        <f t="shared" si="3"/>
        <v>1</v>
      </c>
      <c r="N33">
        <f t="shared" si="3"/>
        <v>1</v>
      </c>
      <c r="O33">
        <f t="shared" si="3"/>
        <v>0</v>
      </c>
      <c r="P33">
        <f t="shared" si="3"/>
        <v>1</v>
      </c>
      <c r="Q33">
        <f t="shared" si="4"/>
        <v>1</v>
      </c>
      <c r="S33" s="11" t="s">
        <v>128</v>
      </c>
      <c r="T33" s="1">
        <f>SUM(L:L)</f>
        <v>76</v>
      </c>
      <c r="U33" s="1">
        <f xml:space="preserve"> T33 *100 /$T$8</f>
        <v>61.788617886178862</v>
      </c>
      <c r="V33" s="1"/>
      <c r="W33" s="12"/>
    </row>
    <row r="34" spans="1:23" x14ac:dyDescent="0.25">
      <c r="A34" t="s">
        <v>35</v>
      </c>
      <c r="B34">
        <v>1246296</v>
      </c>
      <c r="C34">
        <v>1</v>
      </c>
      <c r="D34" t="str">
        <f t="shared" si="1"/>
        <v>MALE</v>
      </c>
      <c r="E34" t="str">
        <f t="shared" si="2"/>
        <v>Healthy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f t="shared" si="3"/>
        <v>1</v>
      </c>
      <c r="M34">
        <f t="shared" si="3"/>
        <v>0</v>
      </c>
      <c r="N34">
        <f t="shared" si="3"/>
        <v>1</v>
      </c>
      <c r="O34">
        <f t="shared" si="3"/>
        <v>1</v>
      </c>
      <c r="P34">
        <f t="shared" si="3"/>
        <v>0</v>
      </c>
      <c r="Q34">
        <f t="shared" si="4"/>
        <v>1</v>
      </c>
      <c r="S34" s="11" t="s">
        <v>129</v>
      </c>
      <c r="T34" s="1">
        <f>SUM(M:M)</f>
        <v>88</v>
      </c>
      <c r="U34" s="1">
        <f t="shared" ref="U34:U37" si="7" xml:space="preserve"> T34 *100 /$T$8</f>
        <v>71.544715447154474</v>
      </c>
      <c r="V34" s="1"/>
      <c r="W34" s="12"/>
    </row>
    <row r="35" spans="1:23" x14ac:dyDescent="0.25">
      <c r="A35" t="s">
        <v>36</v>
      </c>
      <c r="B35">
        <v>1250787</v>
      </c>
      <c r="C35">
        <v>1</v>
      </c>
      <c r="D35" t="str">
        <f t="shared" si="1"/>
        <v>MALE</v>
      </c>
      <c r="E35" t="str">
        <f t="shared" si="2"/>
        <v>Healthy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3"/>
        <v>1</v>
      </c>
      <c r="M35">
        <f t="shared" si="3"/>
        <v>1</v>
      </c>
      <c r="N35">
        <f t="shared" si="3"/>
        <v>1</v>
      </c>
      <c r="O35">
        <f t="shared" si="3"/>
        <v>1</v>
      </c>
      <c r="P35">
        <f t="shared" si="3"/>
        <v>1</v>
      </c>
      <c r="Q35">
        <f t="shared" si="4"/>
        <v>1</v>
      </c>
      <c r="S35" s="11" t="s">
        <v>130</v>
      </c>
      <c r="T35" s="1">
        <f>SUM(N:N)</f>
        <v>81</v>
      </c>
      <c r="U35" s="1">
        <f t="shared" si="7"/>
        <v>65.853658536585371</v>
      </c>
      <c r="V35" s="1"/>
      <c r="W35" s="12"/>
    </row>
    <row r="36" spans="1:23" x14ac:dyDescent="0.25">
      <c r="A36" t="s">
        <v>37</v>
      </c>
      <c r="B36">
        <v>1264873</v>
      </c>
      <c r="C36">
        <v>1</v>
      </c>
      <c r="D36" t="str">
        <f t="shared" si="1"/>
        <v>MALE</v>
      </c>
      <c r="E36" t="str">
        <f t="shared" si="2"/>
        <v>Healthy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f t="shared" si="3"/>
        <v>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4"/>
        <v>0</v>
      </c>
      <c r="S36" s="11" t="s">
        <v>279</v>
      </c>
      <c r="T36" s="1">
        <f>SUM(O:O)</f>
        <v>74</v>
      </c>
      <c r="U36" s="1">
        <f t="shared" si="7"/>
        <v>60.162601626016261</v>
      </c>
      <c r="V36" s="1"/>
      <c r="W36" s="12"/>
    </row>
    <row r="37" spans="1:23" x14ac:dyDescent="0.25">
      <c r="A37" t="s">
        <v>38</v>
      </c>
      <c r="B37">
        <v>1268753</v>
      </c>
      <c r="C37">
        <v>0</v>
      </c>
      <c r="D37" t="str">
        <f t="shared" si="1"/>
        <v>FEMALE</v>
      </c>
      <c r="E37" t="str">
        <f t="shared" si="2"/>
        <v>Healthy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>
        <f t="shared" si="3"/>
        <v>1</v>
      </c>
      <c r="M37">
        <f t="shared" si="3"/>
        <v>1</v>
      </c>
      <c r="N37">
        <f t="shared" si="3"/>
        <v>0</v>
      </c>
      <c r="O37">
        <f t="shared" si="3"/>
        <v>0</v>
      </c>
      <c r="P37">
        <f t="shared" si="3"/>
        <v>1</v>
      </c>
      <c r="Q37">
        <f t="shared" si="4"/>
        <v>1</v>
      </c>
      <c r="S37" s="11" t="s">
        <v>280</v>
      </c>
      <c r="T37" s="1">
        <f>SUM(P:P)</f>
        <v>80</v>
      </c>
      <c r="U37" s="1">
        <f t="shared" si="7"/>
        <v>65.040650406504071</v>
      </c>
      <c r="V37" s="1"/>
      <c r="W37" s="12"/>
    </row>
    <row r="38" spans="1:23" x14ac:dyDescent="0.25">
      <c r="A38" t="s">
        <v>39</v>
      </c>
      <c r="B38">
        <v>1316831</v>
      </c>
      <c r="C38">
        <v>0</v>
      </c>
      <c r="D38" t="str">
        <f t="shared" si="1"/>
        <v>FEMALE</v>
      </c>
      <c r="E38" t="str">
        <f t="shared" si="2"/>
        <v>Healthy</v>
      </c>
      <c r="F38">
        <v>0</v>
      </c>
      <c r="G38">
        <v>1</v>
      </c>
      <c r="H38">
        <v>1</v>
      </c>
      <c r="I38">
        <v>1</v>
      </c>
      <c r="J38">
        <v>1</v>
      </c>
      <c r="K38">
        <v>1</v>
      </c>
      <c r="L38">
        <f t="shared" si="3"/>
        <v>0</v>
      </c>
      <c r="M38">
        <f t="shared" si="3"/>
        <v>0</v>
      </c>
      <c r="N38">
        <f t="shared" si="3"/>
        <v>0</v>
      </c>
      <c r="O38">
        <f t="shared" si="3"/>
        <v>0</v>
      </c>
      <c r="P38">
        <f t="shared" si="3"/>
        <v>0</v>
      </c>
      <c r="Q38">
        <f t="shared" si="4"/>
        <v>0</v>
      </c>
      <c r="S38" s="19" t="s">
        <v>283</v>
      </c>
      <c r="T38" s="13"/>
      <c r="U38" s="20">
        <f>AVERAGE(U11:U15)</f>
        <v>64.507042253521135</v>
      </c>
      <c r="V38" s="1">
        <f>Table68373413[[#This Row],[Column3]] - 1.96*$U39/SQRT(T8)</f>
        <v>63.730634560526504</v>
      </c>
      <c r="W38" s="1">
        <f>Table68373413[[#This Row],[Column3]] + 1.96*$U39/SQRT(T8)</f>
        <v>65.283449946515773</v>
      </c>
    </row>
    <row r="39" spans="1:23" x14ac:dyDescent="0.25">
      <c r="A39" t="s">
        <v>40</v>
      </c>
      <c r="B39">
        <v>1341179</v>
      </c>
      <c r="C39">
        <v>1</v>
      </c>
      <c r="D39" t="str">
        <f t="shared" si="1"/>
        <v>MALE</v>
      </c>
      <c r="E39" t="str">
        <f t="shared" si="2"/>
        <v>Healthy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3"/>
        <v>1</v>
      </c>
      <c r="M39">
        <f t="shared" si="3"/>
        <v>1</v>
      </c>
      <c r="N39">
        <f t="shared" si="3"/>
        <v>1</v>
      </c>
      <c r="O39">
        <f t="shared" si="3"/>
        <v>1</v>
      </c>
      <c r="P39">
        <f t="shared" si="3"/>
        <v>1</v>
      </c>
      <c r="Q39">
        <f t="shared" si="4"/>
        <v>1</v>
      </c>
      <c r="S39" s="19" t="s">
        <v>277</v>
      </c>
      <c r="T39" s="13"/>
      <c r="U39" s="20">
        <f>_xlfn.STDEV.S(U33:U37)</f>
        <v>4.3932540117418855</v>
      </c>
      <c r="V39" s="1"/>
      <c r="W39" s="12"/>
    </row>
    <row r="40" spans="1:23" x14ac:dyDescent="0.25">
      <c r="A40" t="s">
        <v>41</v>
      </c>
      <c r="B40">
        <v>1348342</v>
      </c>
      <c r="C40">
        <v>0</v>
      </c>
      <c r="D40" t="str">
        <f t="shared" si="1"/>
        <v>FEMALE</v>
      </c>
      <c r="E40" t="str">
        <f t="shared" si="2"/>
        <v>Healthy</v>
      </c>
      <c r="F40">
        <v>0</v>
      </c>
      <c r="G40">
        <v>1</v>
      </c>
      <c r="H40">
        <v>0</v>
      </c>
      <c r="I40">
        <v>0</v>
      </c>
      <c r="J40">
        <v>1</v>
      </c>
      <c r="K40">
        <v>0</v>
      </c>
      <c r="L40">
        <f t="shared" si="3"/>
        <v>0</v>
      </c>
      <c r="M40">
        <f t="shared" si="3"/>
        <v>1</v>
      </c>
      <c r="N40">
        <f t="shared" si="3"/>
        <v>1</v>
      </c>
      <c r="O40">
        <f t="shared" si="3"/>
        <v>0</v>
      </c>
      <c r="P40">
        <f t="shared" si="3"/>
        <v>1</v>
      </c>
      <c r="Q40">
        <f t="shared" si="4"/>
        <v>1</v>
      </c>
      <c r="S40" s="11" t="s">
        <v>271</v>
      </c>
      <c r="T40" s="1">
        <f>SUM(Q:Q)</f>
        <v>74</v>
      </c>
      <c r="U40" s="1"/>
      <c r="V40" s="1"/>
      <c r="W40" s="12"/>
    </row>
    <row r="41" spans="1:23" x14ac:dyDescent="0.25">
      <c r="A41" t="s">
        <v>42</v>
      </c>
      <c r="B41">
        <v>1348342</v>
      </c>
      <c r="C41">
        <v>0</v>
      </c>
      <c r="D41" t="str">
        <f t="shared" si="1"/>
        <v>FEMALE</v>
      </c>
      <c r="E41" t="str">
        <f t="shared" si="2"/>
        <v>Healthy</v>
      </c>
      <c r="F41">
        <v>0</v>
      </c>
      <c r="G41">
        <v>1</v>
      </c>
      <c r="H41">
        <v>0</v>
      </c>
      <c r="I41">
        <v>0</v>
      </c>
      <c r="J41">
        <v>1</v>
      </c>
      <c r="K41">
        <v>0</v>
      </c>
      <c r="L41">
        <f t="shared" si="3"/>
        <v>0</v>
      </c>
      <c r="M41">
        <f t="shared" si="3"/>
        <v>1</v>
      </c>
      <c r="N41">
        <f t="shared" si="3"/>
        <v>1</v>
      </c>
      <c r="O41">
        <f t="shared" si="3"/>
        <v>0</v>
      </c>
      <c r="P41">
        <f t="shared" si="3"/>
        <v>1</v>
      </c>
      <c r="Q41">
        <f t="shared" si="4"/>
        <v>1</v>
      </c>
      <c r="S41" s="14" t="s">
        <v>286</v>
      </c>
      <c r="T41" s="15"/>
      <c r="U41" s="15">
        <f xml:space="preserve"> T40 * 100 / T8</f>
        <v>60.162601626016261</v>
      </c>
      <c r="V41" s="15"/>
      <c r="W41" s="16"/>
    </row>
    <row r="42" spans="1:23" x14ac:dyDescent="0.25">
      <c r="A42" t="s">
        <v>43</v>
      </c>
      <c r="B42">
        <v>1361105</v>
      </c>
      <c r="C42">
        <v>0</v>
      </c>
      <c r="D42" t="str">
        <f t="shared" si="1"/>
        <v>FEMALE</v>
      </c>
      <c r="E42" t="str">
        <f t="shared" si="2"/>
        <v>Healthy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3"/>
        <v>1</v>
      </c>
      <c r="M42">
        <f t="shared" si="3"/>
        <v>1</v>
      </c>
      <c r="N42">
        <f t="shared" si="3"/>
        <v>1</v>
      </c>
      <c r="O42">
        <f t="shared" si="3"/>
        <v>1</v>
      </c>
      <c r="P42">
        <f t="shared" si="3"/>
        <v>1</v>
      </c>
      <c r="Q42">
        <f t="shared" si="4"/>
        <v>1</v>
      </c>
    </row>
    <row r="43" spans="1:23" x14ac:dyDescent="0.25">
      <c r="A43" t="s">
        <v>44</v>
      </c>
      <c r="B43">
        <v>1363123</v>
      </c>
      <c r="C43">
        <v>1</v>
      </c>
      <c r="D43" t="str">
        <f t="shared" si="1"/>
        <v>MALE</v>
      </c>
      <c r="E43" t="str">
        <f t="shared" si="2"/>
        <v>Healthy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3"/>
        <v>1</v>
      </c>
      <c r="M43">
        <f t="shared" si="3"/>
        <v>1</v>
      </c>
      <c r="N43">
        <f t="shared" si="3"/>
        <v>1</v>
      </c>
      <c r="O43">
        <f t="shared" si="3"/>
        <v>1</v>
      </c>
      <c r="P43">
        <f t="shared" si="3"/>
        <v>1</v>
      </c>
      <c r="Q43">
        <f t="shared" si="4"/>
        <v>1</v>
      </c>
    </row>
    <row r="44" spans="1:23" x14ac:dyDescent="0.25">
      <c r="A44" t="s">
        <v>45</v>
      </c>
      <c r="B44">
        <v>1363123</v>
      </c>
      <c r="C44">
        <v>1</v>
      </c>
      <c r="D44" t="str">
        <f t="shared" si="1"/>
        <v>MALE</v>
      </c>
      <c r="E44" t="str">
        <f t="shared" si="2"/>
        <v>Healthy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3"/>
        <v>1</v>
      </c>
      <c r="M44">
        <f t="shared" si="3"/>
        <v>1</v>
      </c>
      <c r="N44">
        <f t="shared" si="3"/>
        <v>1</v>
      </c>
      <c r="O44">
        <f t="shared" si="3"/>
        <v>1</v>
      </c>
      <c r="P44">
        <f t="shared" si="3"/>
        <v>1</v>
      </c>
      <c r="Q44">
        <f t="shared" si="4"/>
        <v>1</v>
      </c>
    </row>
    <row r="45" spans="1:23" x14ac:dyDescent="0.25">
      <c r="A45" t="s">
        <v>46</v>
      </c>
      <c r="B45">
        <v>1378646</v>
      </c>
      <c r="C45">
        <v>1</v>
      </c>
      <c r="D45" t="str">
        <f t="shared" si="1"/>
        <v>MALE</v>
      </c>
      <c r="E45" t="str">
        <f t="shared" si="2"/>
        <v>Healthy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f t="shared" si="3"/>
        <v>1</v>
      </c>
      <c r="M45">
        <f t="shared" si="3"/>
        <v>1</v>
      </c>
      <c r="N45">
        <f t="shared" si="3"/>
        <v>0</v>
      </c>
      <c r="O45">
        <f t="shared" si="3"/>
        <v>1</v>
      </c>
      <c r="P45">
        <f t="shared" si="3"/>
        <v>1</v>
      </c>
      <c r="Q45">
        <f t="shared" si="4"/>
        <v>1</v>
      </c>
    </row>
    <row r="46" spans="1:23" x14ac:dyDescent="0.25">
      <c r="A46" t="s">
        <v>47</v>
      </c>
      <c r="B46">
        <v>1382644</v>
      </c>
      <c r="C46">
        <v>0</v>
      </c>
      <c r="D46" t="str">
        <f t="shared" si="1"/>
        <v>FEMALE</v>
      </c>
      <c r="E46" t="str">
        <f t="shared" si="2"/>
        <v>Healthy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3"/>
        <v>1</v>
      </c>
      <c r="M46">
        <f t="shared" si="3"/>
        <v>1</v>
      </c>
      <c r="N46">
        <f t="shared" si="3"/>
        <v>1</v>
      </c>
      <c r="O46">
        <f t="shared" si="3"/>
        <v>1</v>
      </c>
      <c r="P46">
        <f t="shared" si="3"/>
        <v>1</v>
      </c>
      <c r="Q46">
        <f t="shared" si="4"/>
        <v>1</v>
      </c>
    </row>
    <row r="47" spans="1:23" x14ac:dyDescent="0.25">
      <c r="A47" t="s">
        <v>48</v>
      </c>
      <c r="B47">
        <v>1382644</v>
      </c>
      <c r="C47">
        <v>0</v>
      </c>
      <c r="D47" t="str">
        <f t="shared" si="1"/>
        <v>FEMALE</v>
      </c>
      <c r="E47" t="str">
        <f t="shared" si="2"/>
        <v>Healthy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3"/>
        <v>1</v>
      </c>
      <c r="M47">
        <f t="shared" si="3"/>
        <v>1</v>
      </c>
      <c r="N47">
        <f t="shared" si="3"/>
        <v>1</v>
      </c>
      <c r="O47">
        <f t="shared" si="3"/>
        <v>1</v>
      </c>
      <c r="P47">
        <f t="shared" si="3"/>
        <v>1</v>
      </c>
      <c r="Q47">
        <f t="shared" si="4"/>
        <v>1</v>
      </c>
    </row>
    <row r="48" spans="1:23" x14ac:dyDescent="0.25">
      <c r="A48" t="s">
        <v>49</v>
      </c>
      <c r="B48">
        <v>1389445</v>
      </c>
      <c r="C48">
        <v>0</v>
      </c>
      <c r="D48" t="str">
        <f t="shared" si="1"/>
        <v>FEMALE</v>
      </c>
      <c r="E48" t="str">
        <f t="shared" si="2"/>
        <v>Healthy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3"/>
        <v>1</v>
      </c>
      <c r="M48">
        <f t="shared" si="3"/>
        <v>1</v>
      </c>
      <c r="N48">
        <f t="shared" si="3"/>
        <v>1</v>
      </c>
      <c r="O48">
        <f t="shared" si="3"/>
        <v>1</v>
      </c>
      <c r="P48">
        <f t="shared" si="3"/>
        <v>1</v>
      </c>
      <c r="Q48">
        <f t="shared" si="4"/>
        <v>1</v>
      </c>
    </row>
    <row r="49" spans="1:17" x14ac:dyDescent="0.25">
      <c r="A49" t="s">
        <v>50</v>
      </c>
      <c r="B49">
        <v>1407647</v>
      </c>
      <c r="C49">
        <v>1</v>
      </c>
      <c r="D49" t="str">
        <f t="shared" si="1"/>
        <v>MALE</v>
      </c>
      <c r="E49" t="str">
        <f t="shared" si="2"/>
        <v>Healthy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ref="L49:O112" si="8">IF(G49 = $F49, 1, 0)</f>
        <v>1</v>
      </c>
      <c r="M49">
        <f t="shared" si="8"/>
        <v>1</v>
      </c>
      <c r="N49">
        <f t="shared" si="8"/>
        <v>1</v>
      </c>
      <c r="O49">
        <f t="shared" si="8"/>
        <v>1</v>
      </c>
      <c r="P49">
        <f t="shared" ref="P49:P112" si="9">IF(K49 = $F49, 1, 0)</f>
        <v>1</v>
      </c>
      <c r="Q49">
        <f t="shared" si="4"/>
        <v>1</v>
      </c>
    </row>
    <row r="50" spans="1:17" x14ac:dyDescent="0.25">
      <c r="A50" t="s">
        <v>51</v>
      </c>
      <c r="B50">
        <v>1420769</v>
      </c>
      <c r="C50">
        <v>1</v>
      </c>
      <c r="D50" t="str">
        <f t="shared" si="1"/>
        <v>MALE</v>
      </c>
      <c r="E50" t="str">
        <f t="shared" si="2"/>
        <v>Healthy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f t="shared" si="8"/>
        <v>1</v>
      </c>
      <c r="M50">
        <f t="shared" si="8"/>
        <v>1</v>
      </c>
      <c r="N50">
        <f t="shared" si="8"/>
        <v>1</v>
      </c>
      <c r="O50">
        <f t="shared" si="8"/>
        <v>1</v>
      </c>
      <c r="P50">
        <f t="shared" si="9"/>
        <v>0</v>
      </c>
      <c r="Q50">
        <f t="shared" si="4"/>
        <v>1</v>
      </c>
    </row>
    <row r="51" spans="1:17" x14ac:dyDescent="0.25">
      <c r="A51" t="s">
        <v>52</v>
      </c>
      <c r="B51">
        <v>1429312</v>
      </c>
      <c r="C51">
        <v>1</v>
      </c>
      <c r="D51" t="str">
        <f t="shared" si="1"/>
        <v>MALE</v>
      </c>
      <c r="E51" t="str">
        <f t="shared" si="2"/>
        <v>Healthy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8"/>
        <v>1</v>
      </c>
      <c r="M51">
        <f t="shared" si="8"/>
        <v>1</v>
      </c>
      <c r="N51">
        <f t="shared" si="8"/>
        <v>1</v>
      </c>
      <c r="O51">
        <f t="shared" si="8"/>
        <v>1</v>
      </c>
      <c r="P51">
        <f t="shared" si="9"/>
        <v>1</v>
      </c>
      <c r="Q51">
        <f t="shared" si="4"/>
        <v>1</v>
      </c>
    </row>
    <row r="52" spans="1:17" x14ac:dyDescent="0.25">
      <c r="A52" t="s">
        <v>53</v>
      </c>
      <c r="B52">
        <v>1429312</v>
      </c>
      <c r="C52">
        <v>1</v>
      </c>
      <c r="D52" t="str">
        <f t="shared" si="1"/>
        <v>MALE</v>
      </c>
      <c r="E52" t="str">
        <f t="shared" si="2"/>
        <v>Healthy</v>
      </c>
      <c r="F52">
        <v>0</v>
      </c>
      <c r="G52">
        <v>0</v>
      </c>
      <c r="H52">
        <v>1</v>
      </c>
      <c r="I52">
        <v>1</v>
      </c>
      <c r="J52">
        <v>1</v>
      </c>
      <c r="K52">
        <v>0</v>
      </c>
      <c r="L52">
        <f t="shared" si="8"/>
        <v>1</v>
      </c>
      <c r="M52">
        <f t="shared" si="8"/>
        <v>0</v>
      </c>
      <c r="N52">
        <f t="shared" si="8"/>
        <v>0</v>
      </c>
      <c r="O52">
        <f t="shared" si="8"/>
        <v>0</v>
      </c>
      <c r="P52">
        <f t="shared" si="9"/>
        <v>1</v>
      </c>
      <c r="Q52">
        <f t="shared" si="4"/>
        <v>0</v>
      </c>
    </row>
    <row r="53" spans="1:17" x14ac:dyDescent="0.25">
      <c r="A53" t="s">
        <v>54</v>
      </c>
      <c r="B53">
        <v>1434569</v>
      </c>
      <c r="C53">
        <v>1</v>
      </c>
      <c r="D53" t="str">
        <f t="shared" si="1"/>
        <v>MALE</v>
      </c>
      <c r="E53" t="str">
        <f t="shared" si="2"/>
        <v>Healthy</v>
      </c>
      <c r="F53">
        <v>0</v>
      </c>
      <c r="G53">
        <v>1</v>
      </c>
      <c r="H53">
        <v>0</v>
      </c>
      <c r="I53">
        <v>1</v>
      </c>
      <c r="J53">
        <v>1</v>
      </c>
      <c r="K53">
        <v>0</v>
      </c>
      <c r="L53">
        <f t="shared" si="8"/>
        <v>0</v>
      </c>
      <c r="M53">
        <f t="shared" si="8"/>
        <v>1</v>
      </c>
      <c r="N53">
        <f t="shared" si="8"/>
        <v>0</v>
      </c>
      <c r="O53">
        <f t="shared" si="8"/>
        <v>0</v>
      </c>
      <c r="P53">
        <f t="shared" si="9"/>
        <v>1</v>
      </c>
      <c r="Q53">
        <f t="shared" si="4"/>
        <v>0</v>
      </c>
    </row>
    <row r="54" spans="1:17" x14ac:dyDescent="0.25">
      <c r="A54" t="s">
        <v>55</v>
      </c>
      <c r="B54">
        <v>1442880</v>
      </c>
      <c r="C54">
        <v>0</v>
      </c>
      <c r="D54" t="str">
        <f t="shared" si="1"/>
        <v>FEMALE</v>
      </c>
      <c r="E54" t="str">
        <f t="shared" si="2"/>
        <v>Healthy</v>
      </c>
      <c r="F54">
        <v>0</v>
      </c>
      <c r="G54">
        <v>1</v>
      </c>
      <c r="H54">
        <v>0</v>
      </c>
      <c r="I54">
        <v>0</v>
      </c>
      <c r="J54">
        <v>0</v>
      </c>
      <c r="K54">
        <v>1</v>
      </c>
      <c r="L54">
        <f t="shared" si="8"/>
        <v>0</v>
      </c>
      <c r="M54">
        <f t="shared" si="8"/>
        <v>1</v>
      </c>
      <c r="N54">
        <f t="shared" si="8"/>
        <v>1</v>
      </c>
      <c r="O54">
        <f t="shared" si="8"/>
        <v>1</v>
      </c>
      <c r="P54">
        <f t="shared" si="9"/>
        <v>0</v>
      </c>
      <c r="Q54">
        <f t="shared" si="4"/>
        <v>1</v>
      </c>
    </row>
    <row r="55" spans="1:17" x14ac:dyDescent="0.25">
      <c r="A55" t="s">
        <v>56</v>
      </c>
      <c r="B55">
        <v>1442880</v>
      </c>
      <c r="C55">
        <v>0</v>
      </c>
      <c r="D55" t="str">
        <f t="shared" si="1"/>
        <v>FEMALE</v>
      </c>
      <c r="E55" t="str">
        <f t="shared" si="2"/>
        <v>Healthy</v>
      </c>
      <c r="F55">
        <v>0</v>
      </c>
      <c r="G55">
        <v>1</v>
      </c>
      <c r="H55">
        <v>0</v>
      </c>
      <c r="I55">
        <v>0</v>
      </c>
      <c r="J55">
        <v>0</v>
      </c>
      <c r="K55">
        <v>1</v>
      </c>
      <c r="L55">
        <f t="shared" si="8"/>
        <v>0</v>
      </c>
      <c r="M55">
        <f t="shared" si="8"/>
        <v>1</v>
      </c>
      <c r="N55">
        <f t="shared" si="8"/>
        <v>1</v>
      </c>
      <c r="O55">
        <f t="shared" si="8"/>
        <v>1</v>
      </c>
      <c r="P55">
        <f t="shared" si="9"/>
        <v>0</v>
      </c>
      <c r="Q55">
        <f t="shared" si="4"/>
        <v>1</v>
      </c>
    </row>
    <row r="56" spans="1:17" x14ac:dyDescent="0.25">
      <c r="A56" t="s">
        <v>57</v>
      </c>
      <c r="B56">
        <v>1468855</v>
      </c>
      <c r="C56">
        <v>1</v>
      </c>
      <c r="D56" t="str">
        <f t="shared" si="1"/>
        <v>MALE</v>
      </c>
      <c r="E56" t="str">
        <f t="shared" si="2"/>
        <v>Healthy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8"/>
        <v>1</v>
      </c>
      <c r="M56">
        <f t="shared" si="8"/>
        <v>1</v>
      </c>
      <c r="N56">
        <f t="shared" si="8"/>
        <v>1</v>
      </c>
      <c r="O56">
        <f t="shared" si="8"/>
        <v>1</v>
      </c>
      <c r="P56">
        <f t="shared" si="9"/>
        <v>1</v>
      </c>
      <c r="Q56">
        <f t="shared" si="4"/>
        <v>1</v>
      </c>
    </row>
    <row r="57" spans="1:17" x14ac:dyDescent="0.25">
      <c r="A57" t="s">
        <v>58</v>
      </c>
      <c r="B57">
        <v>1471872</v>
      </c>
      <c r="C57">
        <v>1</v>
      </c>
      <c r="D57" t="str">
        <f t="shared" si="1"/>
        <v>MALE</v>
      </c>
      <c r="E57" t="str">
        <f t="shared" si="2"/>
        <v>Healthy</v>
      </c>
      <c r="F57">
        <v>0</v>
      </c>
      <c r="G57">
        <v>1</v>
      </c>
      <c r="H57">
        <v>1</v>
      </c>
      <c r="I57">
        <v>1</v>
      </c>
      <c r="J57">
        <v>1</v>
      </c>
      <c r="K57">
        <v>1</v>
      </c>
      <c r="L57">
        <f t="shared" si="8"/>
        <v>0</v>
      </c>
      <c r="M57">
        <f t="shared" si="8"/>
        <v>0</v>
      </c>
      <c r="N57">
        <f t="shared" si="8"/>
        <v>0</v>
      </c>
      <c r="O57">
        <f t="shared" si="8"/>
        <v>0</v>
      </c>
      <c r="P57">
        <f t="shared" si="9"/>
        <v>0</v>
      </c>
      <c r="Q57">
        <f t="shared" si="4"/>
        <v>0</v>
      </c>
    </row>
    <row r="58" spans="1:17" x14ac:dyDescent="0.25">
      <c r="A58" t="s">
        <v>59</v>
      </c>
      <c r="B58">
        <v>1471872</v>
      </c>
      <c r="C58">
        <v>1</v>
      </c>
      <c r="D58" t="str">
        <f t="shared" si="1"/>
        <v>MALE</v>
      </c>
      <c r="E58" t="str">
        <f t="shared" si="2"/>
        <v>Healthy</v>
      </c>
      <c r="F58">
        <v>0</v>
      </c>
      <c r="G58">
        <v>1</v>
      </c>
      <c r="H58">
        <v>0</v>
      </c>
      <c r="I58">
        <v>1</v>
      </c>
      <c r="J58">
        <v>0</v>
      </c>
      <c r="K58">
        <v>1</v>
      </c>
      <c r="L58">
        <f t="shared" si="8"/>
        <v>0</v>
      </c>
      <c r="M58">
        <f t="shared" si="8"/>
        <v>1</v>
      </c>
      <c r="N58">
        <f t="shared" si="8"/>
        <v>0</v>
      </c>
      <c r="O58">
        <f t="shared" si="8"/>
        <v>1</v>
      </c>
      <c r="P58">
        <f t="shared" si="9"/>
        <v>0</v>
      </c>
      <c r="Q58">
        <f t="shared" si="4"/>
        <v>0</v>
      </c>
    </row>
    <row r="59" spans="1:17" x14ac:dyDescent="0.25">
      <c r="A59" t="s">
        <v>60</v>
      </c>
      <c r="B59">
        <v>1478082</v>
      </c>
      <c r="C59">
        <v>1</v>
      </c>
      <c r="D59" t="str">
        <f t="shared" si="1"/>
        <v>MALE</v>
      </c>
      <c r="E59" t="str">
        <f t="shared" si="2"/>
        <v>Healthy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8"/>
        <v>1</v>
      </c>
      <c r="M59">
        <f t="shared" si="8"/>
        <v>1</v>
      </c>
      <c r="N59">
        <f t="shared" si="8"/>
        <v>1</v>
      </c>
      <c r="O59">
        <f t="shared" si="8"/>
        <v>1</v>
      </c>
      <c r="P59">
        <f t="shared" si="9"/>
        <v>1</v>
      </c>
      <c r="Q59">
        <f t="shared" si="4"/>
        <v>1</v>
      </c>
    </row>
    <row r="60" spans="1:17" x14ac:dyDescent="0.25">
      <c r="A60" t="s">
        <v>61</v>
      </c>
      <c r="B60">
        <v>1478082</v>
      </c>
      <c r="C60">
        <v>1</v>
      </c>
      <c r="D60" t="str">
        <f t="shared" si="1"/>
        <v>MALE</v>
      </c>
      <c r="E60" t="str">
        <f t="shared" si="2"/>
        <v>Healthy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8"/>
        <v>1</v>
      </c>
      <c r="M60">
        <f t="shared" si="8"/>
        <v>1</v>
      </c>
      <c r="N60">
        <f t="shared" si="8"/>
        <v>1</v>
      </c>
      <c r="O60">
        <f t="shared" si="8"/>
        <v>1</v>
      </c>
      <c r="P60">
        <f t="shared" si="9"/>
        <v>1</v>
      </c>
      <c r="Q60">
        <f t="shared" si="4"/>
        <v>1</v>
      </c>
    </row>
    <row r="61" spans="1:17" x14ac:dyDescent="0.25">
      <c r="A61" t="s">
        <v>62</v>
      </c>
      <c r="B61">
        <v>1478301</v>
      </c>
      <c r="C61">
        <v>1</v>
      </c>
      <c r="D61" t="str">
        <f t="shared" si="1"/>
        <v>MALE</v>
      </c>
      <c r="E61" t="str">
        <f t="shared" si="2"/>
        <v>Healthy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8"/>
        <v>1</v>
      </c>
      <c r="M61">
        <f t="shared" si="8"/>
        <v>1</v>
      </c>
      <c r="N61">
        <f t="shared" si="8"/>
        <v>1</v>
      </c>
      <c r="O61">
        <f t="shared" si="8"/>
        <v>1</v>
      </c>
      <c r="P61">
        <f t="shared" si="9"/>
        <v>1</v>
      </c>
      <c r="Q61">
        <f t="shared" si="4"/>
        <v>1</v>
      </c>
    </row>
    <row r="62" spans="1:17" x14ac:dyDescent="0.25">
      <c r="A62" t="s">
        <v>63</v>
      </c>
      <c r="B62">
        <v>1478301</v>
      </c>
      <c r="C62">
        <v>1</v>
      </c>
      <c r="D62" t="str">
        <f t="shared" si="1"/>
        <v>MALE</v>
      </c>
      <c r="E62" t="str">
        <f t="shared" si="2"/>
        <v>Healthy</v>
      </c>
      <c r="F62">
        <v>0</v>
      </c>
      <c r="G62">
        <v>0</v>
      </c>
      <c r="H62">
        <v>1</v>
      </c>
      <c r="I62">
        <v>1</v>
      </c>
      <c r="J62">
        <v>1</v>
      </c>
      <c r="K62">
        <v>0</v>
      </c>
      <c r="L62">
        <f t="shared" si="8"/>
        <v>1</v>
      </c>
      <c r="M62">
        <f t="shared" si="8"/>
        <v>0</v>
      </c>
      <c r="N62">
        <f t="shared" si="8"/>
        <v>0</v>
      </c>
      <c r="O62">
        <f t="shared" si="8"/>
        <v>0</v>
      </c>
      <c r="P62">
        <f t="shared" si="9"/>
        <v>1</v>
      </c>
      <c r="Q62">
        <f t="shared" si="4"/>
        <v>0</v>
      </c>
    </row>
    <row r="63" spans="1:17" x14ac:dyDescent="0.25">
      <c r="A63" t="s">
        <v>64</v>
      </c>
      <c r="B63">
        <v>1481529</v>
      </c>
      <c r="C63">
        <v>1</v>
      </c>
      <c r="D63" t="str">
        <f t="shared" si="1"/>
        <v>MALE</v>
      </c>
      <c r="E63" t="str">
        <f t="shared" si="2"/>
        <v>Healthy</v>
      </c>
      <c r="F63">
        <v>0</v>
      </c>
      <c r="G63">
        <v>1</v>
      </c>
      <c r="H63">
        <v>1</v>
      </c>
      <c r="I63">
        <v>1</v>
      </c>
      <c r="J63">
        <v>1</v>
      </c>
      <c r="K63">
        <v>0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0</v>
      </c>
      <c r="P63">
        <f t="shared" si="9"/>
        <v>1</v>
      </c>
      <c r="Q63">
        <f t="shared" si="4"/>
        <v>0</v>
      </c>
    </row>
    <row r="64" spans="1:17" x14ac:dyDescent="0.25">
      <c r="A64" t="s">
        <v>65</v>
      </c>
      <c r="B64">
        <v>1481564</v>
      </c>
      <c r="C64">
        <v>1</v>
      </c>
      <c r="D64" t="str">
        <f t="shared" si="1"/>
        <v>MALE</v>
      </c>
      <c r="E64" t="str">
        <f t="shared" si="2"/>
        <v>Healthy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8"/>
        <v>1</v>
      </c>
      <c r="M64">
        <f t="shared" si="8"/>
        <v>1</v>
      </c>
      <c r="N64">
        <f t="shared" si="8"/>
        <v>1</v>
      </c>
      <c r="O64">
        <f t="shared" si="8"/>
        <v>1</v>
      </c>
      <c r="P64">
        <f t="shared" si="9"/>
        <v>1</v>
      </c>
      <c r="Q64">
        <f t="shared" si="4"/>
        <v>1</v>
      </c>
    </row>
    <row r="65" spans="1:17" x14ac:dyDescent="0.25">
      <c r="A65" t="s">
        <v>66</v>
      </c>
      <c r="B65">
        <v>1481564</v>
      </c>
      <c r="C65">
        <v>1</v>
      </c>
      <c r="D65" t="str">
        <f t="shared" si="1"/>
        <v>MALE</v>
      </c>
      <c r="E65" t="str">
        <f t="shared" si="2"/>
        <v>Healthy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8"/>
        <v>1</v>
      </c>
      <c r="M65">
        <f t="shared" si="8"/>
        <v>1</v>
      </c>
      <c r="N65">
        <f t="shared" si="8"/>
        <v>1</v>
      </c>
      <c r="O65">
        <f t="shared" si="8"/>
        <v>1</v>
      </c>
      <c r="P65">
        <f t="shared" si="9"/>
        <v>1</v>
      </c>
      <c r="Q65">
        <f t="shared" si="4"/>
        <v>1</v>
      </c>
    </row>
    <row r="66" spans="1:17" x14ac:dyDescent="0.25">
      <c r="A66" t="s">
        <v>67</v>
      </c>
      <c r="B66">
        <v>1488884</v>
      </c>
      <c r="C66">
        <v>0</v>
      </c>
      <c r="D66" t="str">
        <f t="shared" si="1"/>
        <v>FEMALE</v>
      </c>
      <c r="E66" t="str">
        <f t="shared" si="2"/>
        <v>Healthy</v>
      </c>
      <c r="F66">
        <v>0</v>
      </c>
      <c r="G66">
        <v>1</v>
      </c>
      <c r="H66">
        <v>1</v>
      </c>
      <c r="I66">
        <v>0</v>
      </c>
      <c r="J66">
        <v>1</v>
      </c>
      <c r="K66">
        <v>0</v>
      </c>
      <c r="L66">
        <f t="shared" si="8"/>
        <v>0</v>
      </c>
      <c r="M66">
        <f t="shared" si="8"/>
        <v>0</v>
      </c>
      <c r="N66">
        <f t="shared" si="8"/>
        <v>1</v>
      </c>
      <c r="O66">
        <f t="shared" si="8"/>
        <v>0</v>
      </c>
      <c r="P66">
        <f t="shared" si="9"/>
        <v>1</v>
      </c>
      <c r="Q66">
        <f t="shared" si="4"/>
        <v>0</v>
      </c>
    </row>
    <row r="67" spans="1:17" x14ac:dyDescent="0.25">
      <c r="A67" t="s">
        <v>68</v>
      </c>
      <c r="B67">
        <v>1488884</v>
      </c>
      <c r="C67">
        <v>0</v>
      </c>
      <c r="D67" t="str">
        <f t="shared" ref="D67:D124" si="10">IF(C67=1, "MALE", "FEMALE")</f>
        <v>FEMALE</v>
      </c>
      <c r="E67" t="str">
        <f t="shared" ref="E67:E124" si="11">IF(F67=0,"Healthy","Parkinson")</f>
        <v>Healthy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si="8"/>
        <v>1</v>
      </c>
      <c r="M67">
        <f t="shared" si="8"/>
        <v>1</v>
      </c>
      <c r="N67">
        <f t="shared" si="8"/>
        <v>1</v>
      </c>
      <c r="O67">
        <f t="shared" si="8"/>
        <v>1</v>
      </c>
      <c r="P67">
        <f t="shared" si="9"/>
        <v>1</v>
      </c>
      <c r="Q67">
        <f t="shared" ref="Q67:Q124" si="12">MODE(L67:P67)</f>
        <v>1</v>
      </c>
    </row>
    <row r="68" spans="1:17" x14ac:dyDescent="0.25">
      <c r="A68" t="s">
        <v>69</v>
      </c>
      <c r="B68">
        <v>1494324</v>
      </c>
      <c r="C68">
        <v>0</v>
      </c>
      <c r="D68" t="str">
        <f t="shared" si="10"/>
        <v>FEMALE</v>
      </c>
      <c r="E68" t="str">
        <f t="shared" si="11"/>
        <v>Healthy</v>
      </c>
      <c r="F68">
        <v>0</v>
      </c>
      <c r="G68">
        <v>0</v>
      </c>
      <c r="H68">
        <v>1</v>
      </c>
      <c r="I68">
        <v>0</v>
      </c>
      <c r="J68">
        <v>1</v>
      </c>
      <c r="K68">
        <v>0</v>
      </c>
      <c r="L68">
        <f t="shared" si="8"/>
        <v>1</v>
      </c>
      <c r="M68">
        <f t="shared" si="8"/>
        <v>0</v>
      </c>
      <c r="N68">
        <f t="shared" si="8"/>
        <v>1</v>
      </c>
      <c r="O68">
        <f t="shared" si="8"/>
        <v>0</v>
      </c>
      <c r="P68">
        <f t="shared" si="9"/>
        <v>1</v>
      </c>
      <c r="Q68">
        <f t="shared" si="12"/>
        <v>1</v>
      </c>
    </row>
    <row r="69" spans="1:17" x14ac:dyDescent="0.25">
      <c r="A69" t="s">
        <v>70</v>
      </c>
      <c r="B69">
        <v>1494324</v>
      </c>
      <c r="C69">
        <v>0</v>
      </c>
      <c r="D69" t="str">
        <f t="shared" si="10"/>
        <v>FEMALE</v>
      </c>
      <c r="E69" t="str">
        <f t="shared" si="11"/>
        <v>Healthy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f t="shared" si="8"/>
        <v>1</v>
      </c>
      <c r="M69">
        <f t="shared" si="8"/>
        <v>1</v>
      </c>
      <c r="N69">
        <f t="shared" si="8"/>
        <v>1</v>
      </c>
      <c r="O69">
        <f t="shared" si="8"/>
        <v>1</v>
      </c>
      <c r="P69">
        <f t="shared" si="9"/>
        <v>0</v>
      </c>
      <c r="Q69">
        <f t="shared" si="12"/>
        <v>1</v>
      </c>
    </row>
    <row r="70" spans="1:17" x14ac:dyDescent="0.25">
      <c r="A70" t="s">
        <v>71</v>
      </c>
      <c r="B70">
        <v>1519213</v>
      </c>
      <c r="C70">
        <v>1</v>
      </c>
      <c r="D70" t="str">
        <f t="shared" si="10"/>
        <v>MALE</v>
      </c>
      <c r="E70" t="str">
        <f t="shared" si="11"/>
        <v>Healthy</v>
      </c>
      <c r="F70">
        <v>0</v>
      </c>
      <c r="G70">
        <v>1</v>
      </c>
      <c r="H70">
        <v>1</v>
      </c>
      <c r="I70">
        <v>1</v>
      </c>
      <c r="J70">
        <v>0</v>
      </c>
      <c r="K70">
        <v>1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1</v>
      </c>
      <c r="P70">
        <f t="shared" si="9"/>
        <v>0</v>
      </c>
      <c r="Q70">
        <f t="shared" si="12"/>
        <v>0</v>
      </c>
    </row>
    <row r="71" spans="1:17" x14ac:dyDescent="0.25">
      <c r="A71" t="s">
        <v>72</v>
      </c>
      <c r="B71">
        <v>1519213</v>
      </c>
      <c r="C71">
        <v>1</v>
      </c>
      <c r="D71" t="str">
        <f t="shared" si="10"/>
        <v>MALE</v>
      </c>
      <c r="E71" t="str">
        <f t="shared" si="11"/>
        <v>Healthy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f t="shared" si="8"/>
        <v>1</v>
      </c>
      <c r="M71">
        <f t="shared" si="8"/>
        <v>1</v>
      </c>
      <c r="N71">
        <f t="shared" si="8"/>
        <v>1</v>
      </c>
      <c r="O71">
        <f t="shared" si="8"/>
        <v>1</v>
      </c>
      <c r="P71">
        <f t="shared" si="9"/>
        <v>0</v>
      </c>
      <c r="Q71">
        <f t="shared" si="12"/>
        <v>1</v>
      </c>
    </row>
    <row r="72" spans="1:17" x14ac:dyDescent="0.25">
      <c r="A72" t="s">
        <v>73</v>
      </c>
      <c r="B72">
        <v>1521605</v>
      </c>
      <c r="C72">
        <v>0</v>
      </c>
      <c r="D72" t="str">
        <f t="shared" si="10"/>
        <v>FEMALE</v>
      </c>
      <c r="E72" t="str">
        <f t="shared" si="11"/>
        <v>Healthy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8"/>
        <v>1</v>
      </c>
      <c r="M72">
        <f t="shared" si="8"/>
        <v>1</v>
      </c>
      <c r="N72">
        <f t="shared" si="8"/>
        <v>1</v>
      </c>
      <c r="O72">
        <f t="shared" si="8"/>
        <v>1</v>
      </c>
      <c r="P72">
        <f t="shared" si="9"/>
        <v>1</v>
      </c>
      <c r="Q72">
        <f t="shared" si="12"/>
        <v>1</v>
      </c>
    </row>
    <row r="73" spans="1:17" x14ac:dyDescent="0.25">
      <c r="A73" t="s">
        <v>74</v>
      </c>
      <c r="B73">
        <v>1521605</v>
      </c>
      <c r="C73">
        <v>0</v>
      </c>
      <c r="D73" t="str">
        <f t="shared" si="10"/>
        <v>FEMALE</v>
      </c>
      <c r="E73" t="str">
        <f t="shared" si="11"/>
        <v>Healthy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8"/>
        <v>1</v>
      </c>
      <c r="M73">
        <f t="shared" si="8"/>
        <v>1</v>
      </c>
      <c r="N73">
        <f t="shared" si="8"/>
        <v>1</v>
      </c>
      <c r="O73">
        <f t="shared" si="8"/>
        <v>1</v>
      </c>
      <c r="P73">
        <f t="shared" si="9"/>
        <v>1</v>
      </c>
      <c r="Q73">
        <f t="shared" si="12"/>
        <v>1</v>
      </c>
    </row>
    <row r="74" spans="1:17" x14ac:dyDescent="0.25">
      <c r="A74" t="s">
        <v>75</v>
      </c>
      <c r="B74">
        <v>1523843</v>
      </c>
      <c r="C74">
        <v>1</v>
      </c>
      <c r="D74" t="str">
        <f t="shared" si="10"/>
        <v>MALE</v>
      </c>
      <c r="E74" t="str">
        <f t="shared" si="11"/>
        <v>Healthy</v>
      </c>
      <c r="F74">
        <v>0</v>
      </c>
      <c r="G74">
        <v>1</v>
      </c>
      <c r="H74">
        <v>1</v>
      </c>
      <c r="I74">
        <v>0</v>
      </c>
      <c r="J74">
        <v>1</v>
      </c>
      <c r="K74">
        <v>0</v>
      </c>
      <c r="L74">
        <f t="shared" si="8"/>
        <v>0</v>
      </c>
      <c r="M74">
        <f t="shared" si="8"/>
        <v>0</v>
      </c>
      <c r="N74">
        <f t="shared" si="8"/>
        <v>1</v>
      </c>
      <c r="O74">
        <f t="shared" si="8"/>
        <v>0</v>
      </c>
      <c r="P74">
        <f t="shared" si="9"/>
        <v>1</v>
      </c>
      <c r="Q74">
        <f t="shared" si="12"/>
        <v>0</v>
      </c>
    </row>
    <row r="75" spans="1:17" x14ac:dyDescent="0.25">
      <c r="A75" t="s">
        <v>76</v>
      </c>
      <c r="B75">
        <v>1523843</v>
      </c>
      <c r="C75">
        <v>1</v>
      </c>
      <c r="D75" t="str">
        <f t="shared" si="10"/>
        <v>MALE</v>
      </c>
      <c r="E75" t="str">
        <f t="shared" si="11"/>
        <v>Healthy</v>
      </c>
      <c r="F75">
        <v>0</v>
      </c>
      <c r="G75">
        <v>1</v>
      </c>
      <c r="H75">
        <v>1</v>
      </c>
      <c r="I75">
        <v>0</v>
      </c>
      <c r="J75">
        <v>1</v>
      </c>
      <c r="K75">
        <v>0</v>
      </c>
      <c r="L75">
        <f t="shared" si="8"/>
        <v>0</v>
      </c>
      <c r="M75">
        <f t="shared" si="8"/>
        <v>0</v>
      </c>
      <c r="N75">
        <f t="shared" si="8"/>
        <v>1</v>
      </c>
      <c r="O75">
        <f t="shared" si="8"/>
        <v>0</v>
      </c>
      <c r="P75">
        <f t="shared" si="9"/>
        <v>1</v>
      </c>
      <c r="Q75">
        <f t="shared" si="12"/>
        <v>0</v>
      </c>
    </row>
    <row r="76" spans="1:17" x14ac:dyDescent="0.25">
      <c r="A76" t="s">
        <v>77</v>
      </c>
      <c r="B76">
        <v>1535159</v>
      </c>
      <c r="C76">
        <v>0</v>
      </c>
      <c r="D76" t="str">
        <f t="shared" si="10"/>
        <v>FEMALE</v>
      </c>
      <c r="E76" t="str">
        <f t="shared" si="11"/>
        <v>Healthy</v>
      </c>
      <c r="F76">
        <v>0</v>
      </c>
      <c r="G76">
        <v>1</v>
      </c>
      <c r="H76">
        <v>1</v>
      </c>
      <c r="I76">
        <v>1</v>
      </c>
      <c r="J76">
        <v>1</v>
      </c>
      <c r="K76">
        <v>0</v>
      </c>
      <c r="L76">
        <f t="shared" si="8"/>
        <v>0</v>
      </c>
      <c r="M76">
        <f t="shared" si="8"/>
        <v>0</v>
      </c>
      <c r="N76">
        <f t="shared" si="8"/>
        <v>0</v>
      </c>
      <c r="O76">
        <f t="shared" si="8"/>
        <v>0</v>
      </c>
      <c r="P76">
        <f t="shared" si="9"/>
        <v>1</v>
      </c>
      <c r="Q76">
        <f t="shared" si="12"/>
        <v>0</v>
      </c>
    </row>
    <row r="77" spans="1:17" x14ac:dyDescent="0.25">
      <c r="A77" t="s">
        <v>78</v>
      </c>
      <c r="B77">
        <v>1589006</v>
      </c>
      <c r="C77">
        <v>0</v>
      </c>
      <c r="D77" t="str">
        <f t="shared" si="10"/>
        <v>FEMALE</v>
      </c>
      <c r="E77" t="str">
        <f t="shared" si="11"/>
        <v>Healthy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 t="shared" si="8"/>
        <v>1</v>
      </c>
      <c r="M77">
        <f t="shared" si="8"/>
        <v>1</v>
      </c>
      <c r="N77">
        <f t="shared" si="8"/>
        <v>1</v>
      </c>
      <c r="O77">
        <f t="shared" si="8"/>
        <v>1</v>
      </c>
      <c r="P77">
        <f t="shared" si="9"/>
        <v>1</v>
      </c>
      <c r="Q77">
        <f t="shared" si="12"/>
        <v>1</v>
      </c>
    </row>
    <row r="78" spans="1:17" x14ac:dyDescent="0.25">
      <c r="A78" t="s">
        <v>79</v>
      </c>
      <c r="B78">
        <v>1626662</v>
      </c>
      <c r="C78">
        <v>0</v>
      </c>
      <c r="D78" t="str">
        <f t="shared" si="10"/>
        <v>FEMALE</v>
      </c>
      <c r="E78" t="str">
        <f t="shared" si="11"/>
        <v>Healthy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8"/>
        <v>1</v>
      </c>
      <c r="M78">
        <f t="shared" si="8"/>
        <v>1</v>
      </c>
      <c r="N78">
        <f t="shared" si="8"/>
        <v>1</v>
      </c>
      <c r="O78">
        <f t="shared" si="8"/>
        <v>1</v>
      </c>
      <c r="P78">
        <f t="shared" si="9"/>
        <v>1</v>
      </c>
      <c r="Q78">
        <f t="shared" si="12"/>
        <v>1</v>
      </c>
    </row>
    <row r="79" spans="1:17" x14ac:dyDescent="0.25">
      <c r="A79" t="s">
        <v>80</v>
      </c>
      <c r="B79">
        <v>1659474</v>
      </c>
      <c r="C79">
        <v>1</v>
      </c>
      <c r="D79" t="str">
        <f t="shared" si="10"/>
        <v>MALE</v>
      </c>
      <c r="E79" t="str">
        <f t="shared" si="11"/>
        <v>Healthy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8"/>
        <v>1</v>
      </c>
      <c r="M79">
        <f t="shared" si="8"/>
        <v>1</v>
      </c>
      <c r="N79">
        <f t="shared" si="8"/>
        <v>1</v>
      </c>
      <c r="O79">
        <f t="shared" si="8"/>
        <v>1</v>
      </c>
      <c r="P79">
        <f t="shared" si="9"/>
        <v>1</v>
      </c>
      <c r="Q79">
        <f t="shared" si="12"/>
        <v>1</v>
      </c>
    </row>
    <row r="80" spans="1:17" x14ac:dyDescent="0.25">
      <c r="A80" t="s">
        <v>81</v>
      </c>
      <c r="B80">
        <v>1659474</v>
      </c>
      <c r="C80">
        <v>1</v>
      </c>
      <c r="D80" t="str">
        <f t="shared" si="10"/>
        <v>MALE</v>
      </c>
      <c r="E80" t="str">
        <f t="shared" si="11"/>
        <v>Healthy</v>
      </c>
      <c r="F80">
        <v>0</v>
      </c>
      <c r="G80">
        <v>1</v>
      </c>
      <c r="H80">
        <v>1</v>
      </c>
      <c r="I80">
        <v>1</v>
      </c>
      <c r="J80">
        <v>0</v>
      </c>
      <c r="K80">
        <v>1</v>
      </c>
      <c r="L80">
        <f t="shared" si="8"/>
        <v>0</v>
      </c>
      <c r="M80">
        <f t="shared" si="8"/>
        <v>0</v>
      </c>
      <c r="N80">
        <f t="shared" si="8"/>
        <v>0</v>
      </c>
      <c r="O80">
        <f t="shared" si="8"/>
        <v>1</v>
      </c>
      <c r="P80">
        <f t="shared" si="9"/>
        <v>0</v>
      </c>
      <c r="Q80">
        <f t="shared" si="12"/>
        <v>0</v>
      </c>
    </row>
    <row r="81" spans="1:17" x14ac:dyDescent="0.25">
      <c r="A81" t="s">
        <v>82</v>
      </c>
      <c r="B81">
        <v>1664072</v>
      </c>
      <c r="C81">
        <v>0</v>
      </c>
      <c r="D81" t="str">
        <f t="shared" si="10"/>
        <v>FEMALE</v>
      </c>
      <c r="E81" t="str">
        <f t="shared" si="11"/>
        <v>Healthy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8"/>
        <v>1</v>
      </c>
      <c r="M81">
        <f t="shared" si="8"/>
        <v>1</v>
      </c>
      <c r="N81">
        <f t="shared" si="8"/>
        <v>1</v>
      </c>
      <c r="O81">
        <f t="shared" si="8"/>
        <v>1</v>
      </c>
      <c r="P81">
        <f t="shared" si="9"/>
        <v>1</v>
      </c>
      <c r="Q81">
        <f t="shared" si="12"/>
        <v>1</v>
      </c>
    </row>
    <row r="82" spans="1:17" x14ac:dyDescent="0.25">
      <c r="A82" t="s">
        <v>83</v>
      </c>
      <c r="B82">
        <v>1668019</v>
      </c>
      <c r="C82">
        <v>0</v>
      </c>
      <c r="D82" t="str">
        <f t="shared" si="10"/>
        <v>FEMALE</v>
      </c>
      <c r="E82" t="str">
        <f t="shared" si="11"/>
        <v>Healthy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8"/>
        <v>1</v>
      </c>
      <c r="M82">
        <f t="shared" si="8"/>
        <v>1</v>
      </c>
      <c r="N82">
        <f t="shared" si="8"/>
        <v>1</v>
      </c>
      <c r="O82">
        <f t="shared" si="8"/>
        <v>1</v>
      </c>
      <c r="P82">
        <f t="shared" si="9"/>
        <v>1</v>
      </c>
      <c r="Q82">
        <f t="shared" si="12"/>
        <v>1</v>
      </c>
    </row>
    <row r="83" spans="1:17" x14ac:dyDescent="0.25">
      <c r="A83" t="s">
        <v>84</v>
      </c>
      <c r="B83">
        <v>1688324</v>
      </c>
      <c r="C83">
        <v>1</v>
      </c>
      <c r="D83" t="str">
        <f t="shared" si="10"/>
        <v>MALE</v>
      </c>
      <c r="E83" t="str">
        <f t="shared" si="11"/>
        <v>Healthy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f t="shared" si="8"/>
        <v>0</v>
      </c>
      <c r="M83">
        <f t="shared" si="8"/>
        <v>1</v>
      </c>
      <c r="N83">
        <f t="shared" si="8"/>
        <v>1</v>
      </c>
      <c r="O83">
        <f t="shared" si="8"/>
        <v>1</v>
      </c>
      <c r="P83">
        <f t="shared" si="9"/>
        <v>1</v>
      </c>
      <c r="Q83">
        <f t="shared" si="12"/>
        <v>1</v>
      </c>
    </row>
    <row r="84" spans="1:17" x14ac:dyDescent="0.25">
      <c r="A84" t="s">
        <v>85</v>
      </c>
      <c r="B84">
        <v>1712783</v>
      </c>
      <c r="C84">
        <v>1</v>
      </c>
      <c r="D84" t="str">
        <f t="shared" si="10"/>
        <v>MALE</v>
      </c>
      <c r="E84" t="str">
        <f t="shared" si="11"/>
        <v>Healthy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8"/>
        <v>1</v>
      </c>
      <c r="M84">
        <f t="shared" si="8"/>
        <v>1</v>
      </c>
      <c r="N84">
        <f t="shared" si="8"/>
        <v>1</v>
      </c>
      <c r="O84">
        <f t="shared" si="8"/>
        <v>1</v>
      </c>
      <c r="P84">
        <f t="shared" si="9"/>
        <v>1</v>
      </c>
      <c r="Q84">
        <f t="shared" si="12"/>
        <v>1</v>
      </c>
    </row>
    <row r="85" spans="1:17" x14ac:dyDescent="0.25">
      <c r="A85" t="s">
        <v>86</v>
      </c>
      <c r="B85">
        <v>1751051</v>
      </c>
      <c r="C85">
        <v>0</v>
      </c>
      <c r="D85" t="str">
        <f t="shared" si="10"/>
        <v>FEMALE</v>
      </c>
      <c r="E85" t="str">
        <f t="shared" si="11"/>
        <v>Healthy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8"/>
        <v>1</v>
      </c>
      <c r="M85">
        <f t="shared" si="8"/>
        <v>1</v>
      </c>
      <c r="N85">
        <f t="shared" si="8"/>
        <v>1</v>
      </c>
      <c r="O85">
        <f t="shared" si="8"/>
        <v>1</v>
      </c>
      <c r="P85">
        <f t="shared" si="9"/>
        <v>1</v>
      </c>
      <c r="Q85">
        <f t="shared" si="12"/>
        <v>1</v>
      </c>
    </row>
    <row r="86" spans="1:17" x14ac:dyDescent="0.25">
      <c r="A86" t="s">
        <v>87</v>
      </c>
      <c r="B86">
        <v>1764046</v>
      </c>
      <c r="C86">
        <v>1</v>
      </c>
      <c r="D86" t="str">
        <f t="shared" si="10"/>
        <v>MALE</v>
      </c>
      <c r="E86" t="str">
        <f t="shared" si="11"/>
        <v>Healthy</v>
      </c>
      <c r="F86">
        <v>0</v>
      </c>
      <c r="G86">
        <v>1</v>
      </c>
      <c r="H86">
        <v>0</v>
      </c>
      <c r="I86">
        <v>1</v>
      </c>
      <c r="J86">
        <v>0</v>
      </c>
      <c r="K86">
        <v>1</v>
      </c>
      <c r="L86">
        <f t="shared" si="8"/>
        <v>0</v>
      </c>
      <c r="M86">
        <f t="shared" si="8"/>
        <v>1</v>
      </c>
      <c r="N86">
        <f t="shared" si="8"/>
        <v>0</v>
      </c>
      <c r="O86">
        <f t="shared" si="8"/>
        <v>1</v>
      </c>
      <c r="P86">
        <f t="shared" si="9"/>
        <v>0</v>
      </c>
      <c r="Q86">
        <f t="shared" si="12"/>
        <v>0</v>
      </c>
    </row>
    <row r="87" spans="1:17" x14ac:dyDescent="0.25">
      <c r="A87" t="s">
        <v>88</v>
      </c>
      <c r="B87">
        <v>1785202</v>
      </c>
      <c r="C87">
        <v>1</v>
      </c>
      <c r="D87" t="str">
        <f t="shared" si="10"/>
        <v>MALE</v>
      </c>
      <c r="E87" t="str">
        <f t="shared" si="11"/>
        <v>Healthy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8"/>
        <v>1</v>
      </c>
      <c r="M87">
        <f t="shared" si="8"/>
        <v>1</v>
      </c>
      <c r="N87">
        <f t="shared" si="8"/>
        <v>1</v>
      </c>
      <c r="O87">
        <f t="shared" si="8"/>
        <v>1</v>
      </c>
      <c r="P87">
        <f t="shared" si="9"/>
        <v>1</v>
      </c>
      <c r="Q87">
        <f t="shared" si="12"/>
        <v>1</v>
      </c>
    </row>
    <row r="88" spans="1:17" x14ac:dyDescent="0.25">
      <c r="A88" t="s">
        <v>89</v>
      </c>
      <c r="B88">
        <v>1785202</v>
      </c>
      <c r="C88">
        <v>1</v>
      </c>
      <c r="D88" t="str">
        <f t="shared" si="10"/>
        <v>MALE</v>
      </c>
      <c r="E88" t="str">
        <f t="shared" si="11"/>
        <v>Healthy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8"/>
        <v>1</v>
      </c>
      <c r="M88">
        <f t="shared" si="8"/>
        <v>1</v>
      </c>
      <c r="N88">
        <f t="shared" si="8"/>
        <v>1</v>
      </c>
      <c r="O88">
        <f t="shared" si="8"/>
        <v>1</v>
      </c>
      <c r="P88">
        <f t="shared" si="9"/>
        <v>1</v>
      </c>
      <c r="Q88">
        <f t="shared" si="12"/>
        <v>1</v>
      </c>
    </row>
    <row r="89" spans="1:17" x14ac:dyDescent="0.25">
      <c r="A89" t="s">
        <v>90</v>
      </c>
      <c r="B89">
        <v>1789466</v>
      </c>
      <c r="C89">
        <v>1</v>
      </c>
      <c r="D89" t="str">
        <f t="shared" si="10"/>
        <v>MALE</v>
      </c>
      <c r="E89" t="str">
        <f t="shared" si="11"/>
        <v>Healthy</v>
      </c>
      <c r="F89">
        <v>0</v>
      </c>
      <c r="G89">
        <v>1</v>
      </c>
      <c r="H89">
        <v>1</v>
      </c>
      <c r="I89">
        <v>1</v>
      </c>
      <c r="J89">
        <v>1</v>
      </c>
      <c r="K89">
        <v>0</v>
      </c>
      <c r="L89">
        <f t="shared" si="8"/>
        <v>0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9"/>
        <v>1</v>
      </c>
      <c r="Q89">
        <f t="shared" si="12"/>
        <v>0</v>
      </c>
    </row>
    <row r="90" spans="1:17" x14ac:dyDescent="0.25">
      <c r="A90" t="s">
        <v>91</v>
      </c>
      <c r="B90">
        <v>1791504</v>
      </c>
      <c r="C90">
        <v>1</v>
      </c>
      <c r="D90" t="str">
        <f t="shared" si="10"/>
        <v>MALE</v>
      </c>
      <c r="E90" t="str">
        <f t="shared" si="11"/>
        <v>Healthy</v>
      </c>
      <c r="F90">
        <v>0</v>
      </c>
      <c r="G90">
        <v>0</v>
      </c>
      <c r="H90">
        <v>1</v>
      </c>
      <c r="I90">
        <v>0</v>
      </c>
      <c r="J90">
        <v>1</v>
      </c>
      <c r="K90">
        <v>1</v>
      </c>
      <c r="L90">
        <f t="shared" si="8"/>
        <v>1</v>
      </c>
      <c r="M90">
        <f t="shared" si="8"/>
        <v>0</v>
      </c>
      <c r="N90">
        <f t="shared" si="8"/>
        <v>1</v>
      </c>
      <c r="O90">
        <f t="shared" si="8"/>
        <v>0</v>
      </c>
      <c r="P90">
        <f t="shared" si="9"/>
        <v>0</v>
      </c>
      <c r="Q90">
        <f t="shared" si="12"/>
        <v>0</v>
      </c>
    </row>
    <row r="91" spans="1:17" x14ac:dyDescent="0.25">
      <c r="A91" t="s">
        <v>92</v>
      </c>
      <c r="B91">
        <v>1798300</v>
      </c>
      <c r="C91">
        <v>0</v>
      </c>
      <c r="D91" t="str">
        <f t="shared" si="10"/>
        <v>FEMALE</v>
      </c>
      <c r="E91" t="str">
        <f t="shared" si="11"/>
        <v>Healthy</v>
      </c>
      <c r="F91">
        <v>0</v>
      </c>
      <c r="G91">
        <v>1</v>
      </c>
      <c r="H91">
        <v>1</v>
      </c>
      <c r="I91">
        <v>1</v>
      </c>
      <c r="J91">
        <v>1</v>
      </c>
      <c r="K91">
        <v>1</v>
      </c>
      <c r="L91">
        <f t="shared" si="8"/>
        <v>0</v>
      </c>
      <c r="M91">
        <f t="shared" si="8"/>
        <v>0</v>
      </c>
      <c r="N91">
        <f t="shared" si="8"/>
        <v>0</v>
      </c>
      <c r="O91">
        <f t="shared" si="8"/>
        <v>0</v>
      </c>
      <c r="P91">
        <f t="shared" si="9"/>
        <v>0</v>
      </c>
      <c r="Q91">
        <f t="shared" si="12"/>
        <v>0</v>
      </c>
    </row>
    <row r="92" spans="1:17" x14ac:dyDescent="0.25">
      <c r="A92" t="s">
        <v>93</v>
      </c>
      <c r="B92">
        <v>1798300</v>
      </c>
      <c r="C92">
        <v>0</v>
      </c>
      <c r="D92" t="str">
        <f t="shared" si="10"/>
        <v>FEMALE</v>
      </c>
      <c r="E92" t="str">
        <f t="shared" si="11"/>
        <v>Healthy</v>
      </c>
      <c r="F92">
        <v>0</v>
      </c>
      <c r="G92">
        <v>0</v>
      </c>
      <c r="H92">
        <v>0</v>
      </c>
      <c r="I92">
        <v>1</v>
      </c>
      <c r="J92">
        <v>1</v>
      </c>
      <c r="K92">
        <v>1</v>
      </c>
      <c r="L92">
        <f t="shared" si="8"/>
        <v>1</v>
      </c>
      <c r="M92">
        <f t="shared" si="8"/>
        <v>1</v>
      </c>
      <c r="N92">
        <f t="shared" si="8"/>
        <v>0</v>
      </c>
      <c r="O92">
        <f t="shared" si="8"/>
        <v>0</v>
      </c>
      <c r="P92">
        <f t="shared" si="9"/>
        <v>0</v>
      </c>
      <c r="Q92">
        <f t="shared" si="12"/>
        <v>0</v>
      </c>
    </row>
    <row r="93" spans="1:17" x14ac:dyDescent="0.25">
      <c r="A93" t="s">
        <v>94</v>
      </c>
      <c r="B93">
        <v>1800584</v>
      </c>
      <c r="C93">
        <v>1</v>
      </c>
      <c r="D93" t="str">
        <f t="shared" si="10"/>
        <v>MALE</v>
      </c>
      <c r="E93" t="str">
        <f t="shared" si="11"/>
        <v>Healthy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f t="shared" si="8"/>
        <v>1</v>
      </c>
      <c r="M93">
        <f t="shared" si="8"/>
        <v>1</v>
      </c>
      <c r="N93">
        <f t="shared" si="8"/>
        <v>1</v>
      </c>
      <c r="O93">
        <f t="shared" si="8"/>
        <v>1</v>
      </c>
      <c r="P93">
        <f t="shared" si="9"/>
        <v>1</v>
      </c>
      <c r="Q93">
        <f t="shared" si="12"/>
        <v>1</v>
      </c>
    </row>
    <row r="94" spans="1:17" x14ac:dyDescent="0.25">
      <c r="A94" t="s">
        <v>95</v>
      </c>
      <c r="B94">
        <v>1801287</v>
      </c>
      <c r="C94">
        <v>1</v>
      </c>
      <c r="D94" t="str">
        <f t="shared" si="10"/>
        <v>MALE</v>
      </c>
      <c r="E94" t="str">
        <f t="shared" si="11"/>
        <v>Healthy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f t="shared" si="8"/>
        <v>1</v>
      </c>
      <c r="M94">
        <f t="shared" si="8"/>
        <v>1</v>
      </c>
      <c r="N94">
        <f t="shared" si="8"/>
        <v>1</v>
      </c>
      <c r="O94">
        <f t="shared" si="8"/>
        <v>1</v>
      </c>
      <c r="P94">
        <f t="shared" si="9"/>
        <v>1</v>
      </c>
      <c r="Q94">
        <f t="shared" si="12"/>
        <v>1</v>
      </c>
    </row>
    <row r="95" spans="1:17" x14ac:dyDescent="0.25">
      <c r="A95" t="s">
        <v>96</v>
      </c>
      <c r="B95">
        <v>1827096</v>
      </c>
      <c r="C95">
        <v>1</v>
      </c>
      <c r="D95" t="str">
        <f t="shared" si="10"/>
        <v>MALE</v>
      </c>
      <c r="E95" t="str">
        <f t="shared" si="11"/>
        <v>Healthy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f t="shared" si="8"/>
        <v>1</v>
      </c>
      <c r="M95">
        <f t="shared" si="8"/>
        <v>1</v>
      </c>
      <c r="N95">
        <f t="shared" si="8"/>
        <v>1</v>
      </c>
      <c r="O95">
        <f t="shared" si="8"/>
        <v>1</v>
      </c>
      <c r="P95">
        <f t="shared" si="9"/>
        <v>1</v>
      </c>
      <c r="Q95">
        <f t="shared" si="12"/>
        <v>1</v>
      </c>
    </row>
    <row r="96" spans="1:17" x14ac:dyDescent="0.25">
      <c r="A96" t="s">
        <v>97</v>
      </c>
      <c r="B96">
        <v>1827096</v>
      </c>
      <c r="C96">
        <v>1</v>
      </c>
      <c r="D96" t="str">
        <f t="shared" si="10"/>
        <v>MALE</v>
      </c>
      <c r="E96" t="str">
        <f t="shared" si="11"/>
        <v>Healthy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f t="shared" si="8"/>
        <v>1</v>
      </c>
      <c r="M96">
        <f t="shared" si="8"/>
        <v>1</v>
      </c>
      <c r="N96">
        <f t="shared" si="8"/>
        <v>1</v>
      </c>
      <c r="O96">
        <f t="shared" si="8"/>
        <v>1</v>
      </c>
      <c r="P96">
        <f t="shared" si="9"/>
        <v>1</v>
      </c>
      <c r="Q96">
        <f t="shared" si="12"/>
        <v>1</v>
      </c>
    </row>
    <row r="97" spans="1:17" x14ac:dyDescent="0.25">
      <c r="A97" t="s">
        <v>98</v>
      </c>
      <c r="B97">
        <v>1834628</v>
      </c>
      <c r="C97">
        <v>0</v>
      </c>
      <c r="D97" t="str">
        <f t="shared" si="10"/>
        <v>FEMALE</v>
      </c>
      <c r="E97" t="str">
        <f t="shared" si="11"/>
        <v>Healthy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f t="shared" si="8"/>
        <v>1</v>
      </c>
      <c r="M97">
        <f t="shared" si="8"/>
        <v>1</v>
      </c>
      <c r="N97">
        <f t="shared" si="8"/>
        <v>1</v>
      </c>
      <c r="O97">
        <f t="shared" si="8"/>
        <v>1</v>
      </c>
      <c r="P97">
        <f t="shared" si="9"/>
        <v>1</v>
      </c>
      <c r="Q97">
        <f t="shared" si="12"/>
        <v>1</v>
      </c>
    </row>
    <row r="98" spans="1:17" x14ac:dyDescent="0.25">
      <c r="A98" t="s">
        <v>99</v>
      </c>
      <c r="B98">
        <v>1834628</v>
      </c>
      <c r="C98">
        <v>0</v>
      </c>
      <c r="D98" t="str">
        <f t="shared" si="10"/>
        <v>FEMALE</v>
      </c>
      <c r="E98" t="str">
        <f t="shared" si="11"/>
        <v>Healthy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f t="shared" si="8"/>
        <v>1</v>
      </c>
      <c r="M98">
        <f t="shared" si="8"/>
        <v>1</v>
      </c>
      <c r="N98">
        <f t="shared" si="8"/>
        <v>1</v>
      </c>
      <c r="O98">
        <f t="shared" si="8"/>
        <v>1</v>
      </c>
      <c r="P98">
        <f t="shared" si="9"/>
        <v>1</v>
      </c>
      <c r="Q98">
        <f t="shared" si="12"/>
        <v>1</v>
      </c>
    </row>
    <row r="99" spans="1:17" x14ac:dyDescent="0.25">
      <c r="A99" t="s">
        <v>100</v>
      </c>
      <c r="B99">
        <v>1871777</v>
      </c>
      <c r="C99">
        <v>0</v>
      </c>
      <c r="D99" t="str">
        <f t="shared" si="10"/>
        <v>FEMALE</v>
      </c>
      <c r="E99" t="str">
        <f t="shared" si="11"/>
        <v>Healthy</v>
      </c>
      <c r="F99">
        <v>0</v>
      </c>
      <c r="G99">
        <v>1</v>
      </c>
      <c r="H99">
        <v>1</v>
      </c>
      <c r="I99">
        <v>1</v>
      </c>
      <c r="J99">
        <v>1</v>
      </c>
      <c r="K99">
        <v>1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9"/>
        <v>0</v>
      </c>
      <c r="Q99">
        <f t="shared" si="12"/>
        <v>0</v>
      </c>
    </row>
    <row r="100" spans="1:17" x14ac:dyDescent="0.25">
      <c r="A100" t="s">
        <v>101</v>
      </c>
      <c r="B100">
        <v>1874366</v>
      </c>
      <c r="C100">
        <v>0</v>
      </c>
      <c r="D100" t="str">
        <f t="shared" si="10"/>
        <v>FEMALE</v>
      </c>
      <c r="E100" t="str">
        <f t="shared" si="11"/>
        <v>Healthy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8"/>
        <v>1</v>
      </c>
      <c r="M100">
        <f t="shared" si="8"/>
        <v>1</v>
      </c>
      <c r="N100">
        <f t="shared" si="8"/>
        <v>1</v>
      </c>
      <c r="O100">
        <f t="shared" si="8"/>
        <v>1</v>
      </c>
      <c r="P100">
        <f t="shared" si="9"/>
        <v>1</v>
      </c>
      <c r="Q100">
        <f t="shared" si="12"/>
        <v>1</v>
      </c>
    </row>
    <row r="101" spans="1:17" x14ac:dyDescent="0.25">
      <c r="A101" t="s">
        <v>102</v>
      </c>
      <c r="B101">
        <v>1900033</v>
      </c>
      <c r="C101">
        <v>0</v>
      </c>
      <c r="D101" t="str">
        <f t="shared" si="10"/>
        <v>FEMALE</v>
      </c>
      <c r="E101" t="str">
        <f t="shared" si="11"/>
        <v>Healthy</v>
      </c>
      <c r="F101">
        <v>0</v>
      </c>
      <c r="G101">
        <v>1</v>
      </c>
      <c r="H101">
        <v>0</v>
      </c>
      <c r="I101">
        <v>1</v>
      </c>
      <c r="J101">
        <v>1</v>
      </c>
      <c r="K101">
        <v>0</v>
      </c>
      <c r="L101">
        <f t="shared" si="8"/>
        <v>0</v>
      </c>
      <c r="M101">
        <f t="shared" si="8"/>
        <v>1</v>
      </c>
      <c r="N101">
        <f t="shared" si="8"/>
        <v>0</v>
      </c>
      <c r="O101">
        <f t="shared" si="8"/>
        <v>0</v>
      </c>
      <c r="P101">
        <f t="shared" si="9"/>
        <v>1</v>
      </c>
      <c r="Q101">
        <f t="shared" si="12"/>
        <v>0</v>
      </c>
    </row>
    <row r="102" spans="1:17" x14ac:dyDescent="0.25">
      <c r="A102" t="s">
        <v>103</v>
      </c>
      <c r="B102">
        <v>1908093</v>
      </c>
      <c r="C102">
        <v>1</v>
      </c>
      <c r="D102" t="str">
        <f t="shared" si="10"/>
        <v>MALE</v>
      </c>
      <c r="E102" t="str">
        <f t="shared" si="11"/>
        <v>Healthy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f t="shared" si="8"/>
        <v>1</v>
      </c>
      <c r="M102">
        <f t="shared" si="8"/>
        <v>1</v>
      </c>
      <c r="N102">
        <f t="shared" si="8"/>
        <v>1</v>
      </c>
      <c r="O102">
        <f t="shared" si="8"/>
        <v>0</v>
      </c>
      <c r="P102">
        <f t="shared" si="9"/>
        <v>1</v>
      </c>
      <c r="Q102">
        <f t="shared" si="12"/>
        <v>1</v>
      </c>
    </row>
    <row r="103" spans="1:17" x14ac:dyDescent="0.25">
      <c r="A103" t="s">
        <v>104</v>
      </c>
      <c r="B103">
        <v>1933034</v>
      </c>
      <c r="C103">
        <v>1</v>
      </c>
      <c r="D103" t="str">
        <f t="shared" si="10"/>
        <v>MALE</v>
      </c>
      <c r="E103" t="str">
        <f t="shared" si="11"/>
        <v>Healthy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1</v>
      </c>
      <c r="L103">
        <f t="shared" si="8"/>
        <v>1</v>
      </c>
      <c r="M103">
        <f t="shared" si="8"/>
        <v>1</v>
      </c>
      <c r="N103">
        <f t="shared" si="8"/>
        <v>0</v>
      </c>
      <c r="O103">
        <f t="shared" si="8"/>
        <v>0</v>
      </c>
      <c r="P103">
        <f t="shared" si="9"/>
        <v>0</v>
      </c>
      <c r="Q103">
        <f t="shared" si="12"/>
        <v>0</v>
      </c>
    </row>
    <row r="104" spans="1:17" x14ac:dyDescent="0.25">
      <c r="A104" t="s">
        <v>105</v>
      </c>
      <c r="B104">
        <v>2026387</v>
      </c>
      <c r="C104">
        <v>1</v>
      </c>
      <c r="D104" t="str">
        <f t="shared" si="10"/>
        <v>MALE</v>
      </c>
      <c r="E104" t="str">
        <f t="shared" si="11"/>
        <v>Healthy</v>
      </c>
      <c r="F104">
        <v>0</v>
      </c>
      <c r="G104">
        <v>1</v>
      </c>
      <c r="H104">
        <v>1</v>
      </c>
      <c r="I104">
        <v>0</v>
      </c>
      <c r="J104">
        <v>1</v>
      </c>
      <c r="K104">
        <v>0</v>
      </c>
      <c r="L104">
        <f t="shared" si="8"/>
        <v>0</v>
      </c>
      <c r="M104">
        <f t="shared" si="8"/>
        <v>0</v>
      </c>
      <c r="N104">
        <f t="shared" si="8"/>
        <v>1</v>
      </c>
      <c r="O104">
        <f t="shared" si="8"/>
        <v>0</v>
      </c>
      <c r="P104">
        <f t="shared" si="9"/>
        <v>1</v>
      </c>
      <c r="Q104">
        <f t="shared" si="12"/>
        <v>0</v>
      </c>
    </row>
    <row r="105" spans="1:17" x14ac:dyDescent="0.25">
      <c r="A105" t="s">
        <v>106</v>
      </c>
      <c r="B105">
        <v>2026387</v>
      </c>
      <c r="C105">
        <v>1</v>
      </c>
      <c r="D105" t="str">
        <f t="shared" si="10"/>
        <v>MALE</v>
      </c>
      <c r="E105" t="str">
        <f t="shared" si="11"/>
        <v>Healthy</v>
      </c>
      <c r="F105">
        <v>0</v>
      </c>
      <c r="G105">
        <v>1</v>
      </c>
      <c r="H105">
        <v>1</v>
      </c>
      <c r="I105">
        <v>1</v>
      </c>
      <c r="J105">
        <v>1</v>
      </c>
      <c r="K105">
        <v>1</v>
      </c>
      <c r="L105">
        <f t="shared" si="8"/>
        <v>0</v>
      </c>
      <c r="M105">
        <f t="shared" si="8"/>
        <v>0</v>
      </c>
      <c r="N105">
        <f t="shared" si="8"/>
        <v>0</v>
      </c>
      <c r="O105">
        <f t="shared" si="8"/>
        <v>0</v>
      </c>
      <c r="P105">
        <f t="shared" si="9"/>
        <v>0</v>
      </c>
      <c r="Q105">
        <f t="shared" si="12"/>
        <v>0</v>
      </c>
    </row>
    <row r="106" spans="1:17" x14ac:dyDescent="0.25">
      <c r="A106" t="s">
        <v>107</v>
      </c>
      <c r="B106">
        <v>2186242</v>
      </c>
      <c r="C106">
        <v>0</v>
      </c>
      <c r="D106" t="str">
        <f t="shared" si="10"/>
        <v>FEMALE</v>
      </c>
      <c r="E106" t="str">
        <f t="shared" si="11"/>
        <v>Healthy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f t="shared" si="8"/>
        <v>1</v>
      </c>
      <c r="M106">
        <f t="shared" si="8"/>
        <v>1</v>
      </c>
      <c r="N106">
        <f t="shared" si="8"/>
        <v>1</v>
      </c>
      <c r="O106">
        <f t="shared" si="8"/>
        <v>1</v>
      </c>
      <c r="P106">
        <f t="shared" si="9"/>
        <v>1</v>
      </c>
      <c r="Q106">
        <f t="shared" si="12"/>
        <v>1</v>
      </c>
    </row>
    <row r="107" spans="1:17" x14ac:dyDescent="0.25">
      <c r="A107" t="s">
        <v>108</v>
      </c>
      <c r="B107">
        <v>2186242</v>
      </c>
      <c r="C107">
        <v>0</v>
      </c>
      <c r="D107" t="str">
        <f t="shared" si="10"/>
        <v>FEMALE</v>
      </c>
      <c r="E107" t="str">
        <f t="shared" si="11"/>
        <v>Healthy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f t="shared" si="8"/>
        <v>1</v>
      </c>
      <c r="M107">
        <f t="shared" si="8"/>
        <v>1</v>
      </c>
      <c r="N107">
        <f t="shared" si="8"/>
        <v>1</v>
      </c>
      <c r="O107">
        <f t="shared" si="8"/>
        <v>1</v>
      </c>
      <c r="P107">
        <f t="shared" si="9"/>
        <v>0</v>
      </c>
      <c r="Q107">
        <f t="shared" si="12"/>
        <v>1</v>
      </c>
    </row>
    <row r="108" spans="1:17" x14ac:dyDescent="0.25">
      <c r="A108" t="s">
        <v>109</v>
      </c>
      <c r="B108">
        <v>2269982</v>
      </c>
      <c r="C108">
        <v>0</v>
      </c>
      <c r="D108" t="str">
        <f t="shared" si="10"/>
        <v>FEMALE</v>
      </c>
      <c r="E108" t="str">
        <f t="shared" si="11"/>
        <v>Healthy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8"/>
        <v>1</v>
      </c>
      <c r="M108">
        <f t="shared" si="8"/>
        <v>1</v>
      </c>
      <c r="N108">
        <f t="shared" si="8"/>
        <v>1</v>
      </c>
      <c r="O108">
        <f t="shared" si="8"/>
        <v>1</v>
      </c>
      <c r="P108">
        <f t="shared" si="9"/>
        <v>1</v>
      </c>
      <c r="Q108">
        <f t="shared" si="12"/>
        <v>1</v>
      </c>
    </row>
    <row r="109" spans="1:17" x14ac:dyDescent="0.25">
      <c r="A109" t="s">
        <v>110</v>
      </c>
      <c r="B109">
        <v>2269982</v>
      </c>
      <c r="C109">
        <v>0</v>
      </c>
      <c r="D109" t="str">
        <f t="shared" si="10"/>
        <v>FEMALE</v>
      </c>
      <c r="E109" t="str">
        <f t="shared" si="11"/>
        <v>Healthy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8"/>
        <v>1</v>
      </c>
      <c r="M109">
        <f t="shared" si="8"/>
        <v>1</v>
      </c>
      <c r="N109">
        <f t="shared" si="8"/>
        <v>1</v>
      </c>
      <c r="O109">
        <f t="shared" si="8"/>
        <v>1</v>
      </c>
      <c r="P109">
        <f t="shared" si="9"/>
        <v>1</v>
      </c>
      <c r="Q109">
        <f t="shared" si="12"/>
        <v>1</v>
      </c>
    </row>
    <row r="110" spans="1:17" x14ac:dyDescent="0.25">
      <c r="A110" t="s">
        <v>111</v>
      </c>
      <c r="B110">
        <v>2275646</v>
      </c>
      <c r="C110">
        <v>0</v>
      </c>
      <c r="D110" t="str">
        <f t="shared" si="10"/>
        <v>FEMALE</v>
      </c>
      <c r="E110" t="str">
        <f t="shared" si="11"/>
        <v>Healthy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 t="shared" si="8"/>
        <v>1</v>
      </c>
      <c r="M110">
        <f t="shared" si="8"/>
        <v>1</v>
      </c>
      <c r="N110">
        <f t="shared" si="8"/>
        <v>1</v>
      </c>
      <c r="O110">
        <f t="shared" si="8"/>
        <v>1</v>
      </c>
      <c r="P110">
        <f t="shared" si="9"/>
        <v>1</v>
      </c>
      <c r="Q110">
        <f t="shared" si="12"/>
        <v>1</v>
      </c>
    </row>
    <row r="111" spans="1:17" x14ac:dyDescent="0.25">
      <c r="A111" t="s">
        <v>112</v>
      </c>
      <c r="B111">
        <v>2347738</v>
      </c>
      <c r="C111">
        <v>0</v>
      </c>
      <c r="D111" t="str">
        <f t="shared" si="10"/>
        <v>FEMALE</v>
      </c>
      <c r="E111" t="str">
        <f t="shared" si="11"/>
        <v>Healthy</v>
      </c>
      <c r="F111">
        <v>0</v>
      </c>
      <c r="G111">
        <v>1</v>
      </c>
      <c r="H111">
        <v>0</v>
      </c>
      <c r="I111">
        <v>0</v>
      </c>
      <c r="J111">
        <v>1</v>
      </c>
      <c r="K111">
        <v>1</v>
      </c>
      <c r="L111">
        <f t="shared" si="8"/>
        <v>0</v>
      </c>
      <c r="M111">
        <f t="shared" si="8"/>
        <v>1</v>
      </c>
      <c r="N111">
        <f t="shared" si="8"/>
        <v>1</v>
      </c>
      <c r="O111">
        <f t="shared" si="8"/>
        <v>0</v>
      </c>
      <c r="P111">
        <f t="shared" si="9"/>
        <v>0</v>
      </c>
      <c r="Q111">
        <f t="shared" si="12"/>
        <v>0</v>
      </c>
    </row>
    <row r="112" spans="1:17" x14ac:dyDescent="0.25">
      <c r="A112" t="s">
        <v>113</v>
      </c>
      <c r="B112">
        <v>2359970</v>
      </c>
      <c r="C112">
        <v>0</v>
      </c>
      <c r="D112" t="str">
        <f t="shared" si="10"/>
        <v>FEMALE</v>
      </c>
      <c r="E112" t="str">
        <f t="shared" si="11"/>
        <v>Healthy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f t="shared" si="8"/>
        <v>1</v>
      </c>
      <c r="M112">
        <f t="shared" si="8"/>
        <v>1</v>
      </c>
      <c r="N112">
        <f t="shared" si="8"/>
        <v>1</v>
      </c>
      <c r="O112">
        <f t="shared" ref="O112:P124" si="13">IF(J112 = $F112, 1, 0)</f>
        <v>1</v>
      </c>
      <c r="P112">
        <f t="shared" si="9"/>
        <v>1</v>
      </c>
      <c r="Q112">
        <f t="shared" si="12"/>
        <v>1</v>
      </c>
    </row>
    <row r="113" spans="1:17" x14ac:dyDescent="0.25">
      <c r="A113" t="s">
        <v>114</v>
      </c>
      <c r="B113">
        <v>2703301</v>
      </c>
      <c r="C113">
        <v>1</v>
      </c>
      <c r="D113" t="str">
        <f t="shared" si="10"/>
        <v>MALE</v>
      </c>
      <c r="E113" t="str">
        <f t="shared" si="11"/>
        <v>Healthy</v>
      </c>
      <c r="F113">
        <v>0</v>
      </c>
      <c r="G113">
        <v>1</v>
      </c>
      <c r="H113">
        <v>1</v>
      </c>
      <c r="I113">
        <v>0</v>
      </c>
      <c r="J113">
        <v>1</v>
      </c>
      <c r="K113">
        <v>1</v>
      </c>
      <c r="L113">
        <f t="shared" ref="L113:N124" si="14">IF(G113 = $F113, 1, 0)</f>
        <v>0</v>
      </c>
      <c r="M113">
        <f t="shared" si="14"/>
        <v>0</v>
      </c>
      <c r="N113">
        <f t="shared" si="14"/>
        <v>1</v>
      </c>
      <c r="O113">
        <f t="shared" si="13"/>
        <v>0</v>
      </c>
      <c r="P113">
        <f t="shared" si="13"/>
        <v>0</v>
      </c>
      <c r="Q113">
        <f t="shared" si="12"/>
        <v>0</v>
      </c>
    </row>
    <row r="114" spans="1:17" x14ac:dyDescent="0.25">
      <c r="A114" t="s">
        <v>115</v>
      </c>
      <c r="B114">
        <v>2703301</v>
      </c>
      <c r="C114">
        <v>1</v>
      </c>
      <c r="D114" t="str">
        <f t="shared" si="10"/>
        <v>MALE</v>
      </c>
      <c r="E114" t="str">
        <f t="shared" si="11"/>
        <v>Healthy</v>
      </c>
      <c r="F114">
        <v>0</v>
      </c>
      <c r="G114">
        <v>1</v>
      </c>
      <c r="H114">
        <v>0</v>
      </c>
      <c r="I114">
        <v>1</v>
      </c>
      <c r="J114">
        <v>0</v>
      </c>
      <c r="K114">
        <v>1</v>
      </c>
      <c r="L114">
        <f t="shared" si="14"/>
        <v>0</v>
      </c>
      <c r="M114">
        <f t="shared" si="14"/>
        <v>1</v>
      </c>
      <c r="N114">
        <f t="shared" si="14"/>
        <v>0</v>
      </c>
      <c r="O114">
        <f t="shared" si="13"/>
        <v>1</v>
      </c>
      <c r="P114">
        <f t="shared" si="13"/>
        <v>0</v>
      </c>
      <c r="Q114">
        <f t="shared" si="12"/>
        <v>0</v>
      </c>
    </row>
    <row r="115" spans="1:17" x14ac:dyDescent="0.25">
      <c r="A115" t="s">
        <v>116</v>
      </c>
      <c r="B115">
        <v>2741983</v>
      </c>
      <c r="C115">
        <v>1</v>
      </c>
      <c r="D115" t="str">
        <f t="shared" si="10"/>
        <v>MALE</v>
      </c>
      <c r="E115" t="str">
        <f t="shared" si="11"/>
        <v>Healthy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f t="shared" si="14"/>
        <v>1</v>
      </c>
      <c r="M115">
        <f t="shared" si="14"/>
        <v>1</v>
      </c>
      <c r="N115">
        <f t="shared" si="14"/>
        <v>1</v>
      </c>
      <c r="O115">
        <f t="shared" si="13"/>
        <v>1</v>
      </c>
      <c r="P115">
        <f t="shared" si="13"/>
        <v>1</v>
      </c>
      <c r="Q115">
        <f t="shared" si="12"/>
        <v>1</v>
      </c>
    </row>
    <row r="116" spans="1:17" x14ac:dyDescent="0.25">
      <c r="A116" t="s">
        <v>117</v>
      </c>
      <c r="B116">
        <v>2741983</v>
      </c>
      <c r="C116">
        <v>1</v>
      </c>
      <c r="D116" t="str">
        <f t="shared" si="10"/>
        <v>MALE</v>
      </c>
      <c r="E116" t="str">
        <f t="shared" si="11"/>
        <v>Healthy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f t="shared" si="14"/>
        <v>1</v>
      </c>
      <c r="M116">
        <f t="shared" si="14"/>
        <v>1</v>
      </c>
      <c r="N116">
        <f t="shared" si="14"/>
        <v>1</v>
      </c>
      <c r="O116">
        <f t="shared" si="13"/>
        <v>1</v>
      </c>
      <c r="P116">
        <f t="shared" si="13"/>
        <v>1</v>
      </c>
      <c r="Q116">
        <f t="shared" si="12"/>
        <v>1</v>
      </c>
    </row>
    <row r="117" spans="1:17" x14ac:dyDescent="0.25">
      <c r="A117" t="s">
        <v>118</v>
      </c>
      <c r="B117">
        <v>2897818</v>
      </c>
      <c r="C117">
        <v>0</v>
      </c>
      <c r="D117" t="str">
        <f t="shared" si="10"/>
        <v>FEMALE</v>
      </c>
      <c r="E117" t="str">
        <f t="shared" si="11"/>
        <v>Healthy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0</v>
      </c>
      <c r="L117">
        <f t="shared" si="14"/>
        <v>0</v>
      </c>
      <c r="M117">
        <f t="shared" si="14"/>
        <v>0</v>
      </c>
      <c r="N117">
        <f t="shared" si="14"/>
        <v>0</v>
      </c>
      <c r="O117">
        <f t="shared" si="13"/>
        <v>1</v>
      </c>
      <c r="P117">
        <f t="shared" si="13"/>
        <v>1</v>
      </c>
      <c r="Q117">
        <f t="shared" si="12"/>
        <v>0</v>
      </c>
    </row>
    <row r="118" spans="1:17" x14ac:dyDescent="0.25">
      <c r="A118" t="s">
        <v>119</v>
      </c>
      <c r="B118">
        <v>2897818</v>
      </c>
      <c r="C118">
        <v>0</v>
      </c>
      <c r="D118" t="str">
        <f t="shared" si="10"/>
        <v>FEMALE</v>
      </c>
      <c r="E118" t="str">
        <f t="shared" si="11"/>
        <v>Healthy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f t="shared" si="14"/>
        <v>1</v>
      </c>
      <c r="M118">
        <f t="shared" si="14"/>
        <v>1</v>
      </c>
      <c r="N118">
        <f t="shared" si="14"/>
        <v>1</v>
      </c>
      <c r="O118">
        <f t="shared" si="13"/>
        <v>1</v>
      </c>
      <c r="P118">
        <f t="shared" si="13"/>
        <v>1</v>
      </c>
      <c r="Q118">
        <f t="shared" si="12"/>
        <v>1</v>
      </c>
    </row>
    <row r="119" spans="1:17" x14ac:dyDescent="0.25">
      <c r="A119" t="s">
        <v>120</v>
      </c>
      <c r="B119">
        <v>3486864</v>
      </c>
      <c r="C119">
        <v>0</v>
      </c>
      <c r="D119" t="str">
        <f t="shared" si="10"/>
        <v>FEMALE</v>
      </c>
      <c r="E119" t="str">
        <f t="shared" si="11"/>
        <v>Healthy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0</v>
      </c>
      <c r="L119">
        <f t="shared" si="14"/>
        <v>0</v>
      </c>
      <c r="M119">
        <f t="shared" si="14"/>
        <v>0</v>
      </c>
      <c r="N119">
        <f t="shared" si="14"/>
        <v>0</v>
      </c>
      <c r="O119">
        <f t="shared" si="13"/>
        <v>0</v>
      </c>
      <c r="P119">
        <f t="shared" si="13"/>
        <v>1</v>
      </c>
      <c r="Q119">
        <f t="shared" si="12"/>
        <v>0</v>
      </c>
    </row>
    <row r="120" spans="1:17" x14ac:dyDescent="0.25">
      <c r="A120" t="s">
        <v>121</v>
      </c>
      <c r="B120">
        <v>3486864</v>
      </c>
      <c r="C120">
        <v>0</v>
      </c>
      <c r="D120" t="str">
        <f t="shared" si="10"/>
        <v>FEMALE</v>
      </c>
      <c r="E120" t="str">
        <f t="shared" si="11"/>
        <v>Healthy</v>
      </c>
      <c r="F120">
        <v>0</v>
      </c>
      <c r="G120">
        <v>1</v>
      </c>
      <c r="H120">
        <v>0</v>
      </c>
      <c r="I120">
        <v>1</v>
      </c>
      <c r="J120">
        <v>1</v>
      </c>
      <c r="K120">
        <v>0</v>
      </c>
      <c r="L120">
        <f t="shared" si="14"/>
        <v>0</v>
      </c>
      <c r="M120">
        <f t="shared" si="14"/>
        <v>1</v>
      </c>
      <c r="N120">
        <f t="shared" si="14"/>
        <v>0</v>
      </c>
      <c r="O120">
        <f t="shared" si="13"/>
        <v>0</v>
      </c>
      <c r="P120">
        <f t="shared" si="13"/>
        <v>1</v>
      </c>
      <c r="Q120">
        <f t="shared" si="12"/>
        <v>0</v>
      </c>
    </row>
    <row r="121" spans="1:17" x14ac:dyDescent="0.25">
      <c r="A121" t="s">
        <v>122</v>
      </c>
      <c r="B121">
        <v>3965836</v>
      </c>
      <c r="C121">
        <v>0</v>
      </c>
      <c r="D121" t="str">
        <f t="shared" si="10"/>
        <v>FEMALE</v>
      </c>
      <c r="E121" t="str">
        <f t="shared" si="11"/>
        <v>Healthy</v>
      </c>
      <c r="F121">
        <v>0</v>
      </c>
      <c r="G121">
        <v>1</v>
      </c>
      <c r="H121">
        <v>1</v>
      </c>
      <c r="I121">
        <v>1</v>
      </c>
      <c r="J121">
        <v>1</v>
      </c>
      <c r="K121">
        <v>1</v>
      </c>
      <c r="L121">
        <f t="shared" si="14"/>
        <v>0</v>
      </c>
      <c r="M121">
        <f t="shared" si="14"/>
        <v>0</v>
      </c>
      <c r="N121">
        <f t="shared" si="14"/>
        <v>0</v>
      </c>
      <c r="O121">
        <f t="shared" si="13"/>
        <v>0</v>
      </c>
      <c r="P121">
        <f t="shared" si="13"/>
        <v>0</v>
      </c>
      <c r="Q121">
        <f t="shared" si="12"/>
        <v>0</v>
      </c>
    </row>
    <row r="122" spans="1:17" x14ac:dyDescent="0.25">
      <c r="A122" t="s">
        <v>123</v>
      </c>
      <c r="B122">
        <v>3965836</v>
      </c>
      <c r="C122">
        <v>0</v>
      </c>
      <c r="D122" t="str">
        <f t="shared" si="10"/>
        <v>FEMALE</v>
      </c>
      <c r="E122" t="str">
        <f t="shared" si="11"/>
        <v>Healthy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f t="shared" si="14"/>
        <v>1</v>
      </c>
      <c r="M122">
        <f t="shared" si="14"/>
        <v>1</v>
      </c>
      <c r="N122">
        <f t="shared" si="14"/>
        <v>1</v>
      </c>
      <c r="O122">
        <f t="shared" si="13"/>
        <v>1</v>
      </c>
      <c r="P122">
        <f t="shared" si="13"/>
        <v>1</v>
      </c>
      <c r="Q122">
        <f t="shared" si="12"/>
        <v>1</v>
      </c>
    </row>
    <row r="123" spans="1:17" x14ac:dyDescent="0.25">
      <c r="A123" t="s">
        <v>124</v>
      </c>
      <c r="B123">
        <v>4680996</v>
      </c>
      <c r="C123">
        <v>0</v>
      </c>
      <c r="D123" t="str">
        <f t="shared" si="10"/>
        <v>FEMALE</v>
      </c>
      <c r="E123" t="str">
        <f t="shared" si="11"/>
        <v>Healthy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f t="shared" si="14"/>
        <v>1</v>
      </c>
      <c r="M123">
        <f t="shared" si="14"/>
        <v>1</v>
      </c>
      <c r="N123">
        <f t="shared" si="14"/>
        <v>1</v>
      </c>
      <c r="O123">
        <f t="shared" si="13"/>
        <v>1</v>
      </c>
      <c r="P123">
        <f t="shared" si="13"/>
        <v>1</v>
      </c>
      <c r="Q123">
        <f t="shared" si="12"/>
        <v>1</v>
      </c>
    </row>
    <row r="124" spans="1:17" x14ac:dyDescent="0.25">
      <c r="A124" t="s">
        <v>125</v>
      </c>
      <c r="B124">
        <v>4680996</v>
      </c>
      <c r="C124">
        <v>0</v>
      </c>
      <c r="D124" t="str">
        <f t="shared" si="10"/>
        <v>FEMALE</v>
      </c>
      <c r="E124" t="str">
        <f t="shared" si="11"/>
        <v>Healthy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f t="shared" si="14"/>
        <v>1</v>
      </c>
      <c r="M124">
        <f t="shared" si="14"/>
        <v>1</v>
      </c>
      <c r="N124">
        <f t="shared" si="14"/>
        <v>1</v>
      </c>
      <c r="O124">
        <f t="shared" si="13"/>
        <v>1</v>
      </c>
      <c r="P124">
        <f t="shared" si="13"/>
        <v>1</v>
      </c>
      <c r="Q124">
        <f t="shared" si="12"/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8"/>
  <sheetViews>
    <sheetView workbookViewId="0">
      <selection activeCell="W38" sqref="W38"/>
    </sheetView>
  </sheetViews>
  <sheetFormatPr defaultRowHeight="15" x14ac:dyDescent="0.25"/>
  <cols>
    <col min="1" max="1" width="19.85546875" customWidth="1"/>
    <col min="2" max="2" width="14" customWidth="1"/>
    <col min="6" max="6" width="13.42578125" customWidth="1"/>
    <col min="10" max="10" width="22.140625" customWidth="1"/>
    <col min="19" max="19" width="13.8554687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2</v>
      </c>
      <c r="E1" t="s">
        <v>127</v>
      </c>
      <c r="F1" t="s">
        <v>126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</row>
    <row r="2" spans="1:27" x14ac:dyDescent="0.25">
      <c r="A2" t="s">
        <v>3</v>
      </c>
      <c r="B2">
        <v>1001688</v>
      </c>
      <c r="C2">
        <v>1</v>
      </c>
      <c r="D2" t="str">
        <f>IF(C2=1, "MALE", "FEMALE")</f>
        <v>MALE</v>
      </c>
      <c r="E2" t="str">
        <f>IF(F2=0,"Healthy","Parkinson")</f>
        <v>Healthy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IF(G2 = $F2, 1, 0)</f>
        <v>1</v>
      </c>
      <c r="M2">
        <f t="shared" ref="M2:P17" si="0">IF(H2 = $F2, 1, 0)</f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>MODE(L2:P2)</f>
        <v>1</v>
      </c>
    </row>
    <row r="3" spans="1:27" x14ac:dyDescent="0.25">
      <c r="A3" t="s">
        <v>4</v>
      </c>
      <c r="B3">
        <v>1013679</v>
      </c>
      <c r="C3">
        <v>1</v>
      </c>
      <c r="D3" t="str">
        <f t="shared" ref="D3:D66" si="1">IF(C3=1, "MALE", "FEMALE")</f>
        <v>MALE</v>
      </c>
      <c r="E3" t="str">
        <f t="shared" ref="E3:E66" si="2">IF(F3=0,"Healthy","Parkinson")</f>
        <v>Healthy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f t="shared" ref="L3:P48" si="3">IF(G3 = $F3, 1, 0)</f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ref="Q3:Q66" si="4">MODE(L3:P3)</f>
        <v>0</v>
      </c>
    </row>
    <row r="4" spans="1:27" ht="15.75" thickBot="1" x14ac:dyDescent="0.3">
      <c r="A4" t="s">
        <v>7</v>
      </c>
      <c r="B4">
        <v>1017910</v>
      </c>
      <c r="C4">
        <v>1</v>
      </c>
      <c r="D4" t="str">
        <f t="shared" si="1"/>
        <v>MALE</v>
      </c>
      <c r="E4" t="str">
        <f t="shared" si="2"/>
        <v>Healthy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3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4"/>
        <v>1</v>
      </c>
    </row>
    <row r="5" spans="1:27" x14ac:dyDescent="0.25">
      <c r="A5" t="s">
        <v>8</v>
      </c>
      <c r="B5">
        <v>1017910</v>
      </c>
      <c r="C5">
        <v>1</v>
      </c>
      <c r="D5" t="str">
        <f t="shared" si="1"/>
        <v>MALE</v>
      </c>
      <c r="E5" t="str">
        <f t="shared" si="2"/>
        <v>Healthy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f t="shared" si="3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4"/>
        <v>0</v>
      </c>
      <c r="S5" s="2"/>
      <c r="T5" s="3" t="s">
        <v>272</v>
      </c>
      <c r="Y5" s="2"/>
      <c r="Z5" s="17" t="s">
        <v>265</v>
      </c>
      <c r="AA5" s="3" t="s">
        <v>266</v>
      </c>
    </row>
    <row r="6" spans="1:27" x14ac:dyDescent="0.25">
      <c r="A6" t="s">
        <v>9</v>
      </c>
      <c r="B6">
        <v>1028062</v>
      </c>
      <c r="C6">
        <v>1</v>
      </c>
      <c r="D6" t="str">
        <f t="shared" si="1"/>
        <v>MALE</v>
      </c>
      <c r="E6" t="str">
        <f t="shared" si="2"/>
        <v>Healthy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3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4"/>
        <v>1</v>
      </c>
      <c r="S6" s="4" t="s">
        <v>265</v>
      </c>
      <c r="T6" s="5">
        <f>COUNTIF(D:D, "MALE")</f>
        <v>43</v>
      </c>
      <c r="Y6" s="4" t="s">
        <v>291</v>
      </c>
      <c r="Z6" s="1">
        <f>T6</f>
        <v>43</v>
      </c>
      <c r="AA6" s="5">
        <f>T7</f>
        <v>34</v>
      </c>
    </row>
    <row r="7" spans="1:27" ht="15.75" thickBot="1" x14ac:dyDescent="0.3">
      <c r="A7" t="s">
        <v>10</v>
      </c>
      <c r="B7">
        <v>1028062</v>
      </c>
      <c r="C7">
        <v>1</v>
      </c>
      <c r="D7" t="str">
        <f t="shared" si="1"/>
        <v>MALE</v>
      </c>
      <c r="E7" t="str">
        <f t="shared" si="2"/>
        <v>Healthy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3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4"/>
        <v>1</v>
      </c>
      <c r="S7" s="4" t="s">
        <v>266</v>
      </c>
      <c r="T7" s="5">
        <f>COUNTIF(D:D, "FEMALE")</f>
        <v>34</v>
      </c>
      <c r="Y7" s="6" t="s">
        <v>292</v>
      </c>
      <c r="Z7" s="18">
        <f xml:space="preserve"> T18</f>
        <v>29</v>
      </c>
      <c r="AA7" s="7">
        <f xml:space="preserve"> T29</f>
        <v>18</v>
      </c>
    </row>
    <row r="8" spans="1:27" ht="15.75" thickBot="1" x14ac:dyDescent="0.3">
      <c r="A8" t="s">
        <v>11</v>
      </c>
      <c r="B8">
        <v>1049623</v>
      </c>
      <c r="C8">
        <v>0</v>
      </c>
      <c r="D8" t="str">
        <f t="shared" si="1"/>
        <v>FEMALE</v>
      </c>
      <c r="E8" t="str">
        <f t="shared" si="2"/>
        <v>Healthy</v>
      </c>
      <c r="F8">
        <v>0</v>
      </c>
      <c r="G8">
        <v>1</v>
      </c>
      <c r="H8">
        <v>0</v>
      </c>
      <c r="I8">
        <v>0</v>
      </c>
      <c r="J8">
        <v>1</v>
      </c>
      <c r="K8">
        <v>1</v>
      </c>
      <c r="L8">
        <f t="shared" si="3"/>
        <v>0</v>
      </c>
      <c r="M8">
        <f t="shared" si="0"/>
        <v>1</v>
      </c>
      <c r="N8">
        <f t="shared" si="0"/>
        <v>1</v>
      </c>
      <c r="O8">
        <f t="shared" si="0"/>
        <v>0</v>
      </c>
      <c r="P8">
        <f t="shared" si="0"/>
        <v>0</v>
      </c>
      <c r="Q8">
        <f t="shared" si="4"/>
        <v>0</v>
      </c>
      <c r="S8" s="6" t="s">
        <v>267</v>
      </c>
      <c r="T8" s="7">
        <f>SUM(T6:T7)</f>
        <v>77</v>
      </c>
    </row>
    <row r="9" spans="1:27" x14ac:dyDescent="0.25">
      <c r="A9" t="s">
        <v>12</v>
      </c>
      <c r="B9">
        <v>1049623</v>
      </c>
      <c r="C9">
        <v>0</v>
      </c>
      <c r="D9" t="str">
        <f t="shared" si="1"/>
        <v>FEMALE</v>
      </c>
      <c r="E9" t="str">
        <f t="shared" si="2"/>
        <v>Healthy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f t="shared" si="3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4"/>
        <v>0</v>
      </c>
    </row>
    <row r="10" spans="1:27" x14ac:dyDescent="0.25">
      <c r="A10" t="s">
        <v>14</v>
      </c>
      <c r="B10">
        <v>1064453</v>
      </c>
      <c r="C10">
        <v>1</v>
      </c>
      <c r="D10" t="str">
        <f t="shared" si="1"/>
        <v>MALE</v>
      </c>
      <c r="E10" t="str">
        <f t="shared" si="2"/>
        <v>Healthy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3"/>
        <v>1</v>
      </c>
      <c r="M10">
        <f t="shared" si="0"/>
        <v>1</v>
      </c>
      <c r="N10">
        <f t="shared" si="0"/>
        <v>1</v>
      </c>
      <c r="O10">
        <f t="shared" si="0"/>
        <v>1</v>
      </c>
      <c r="P10">
        <f t="shared" si="0"/>
        <v>1</v>
      </c>
      <c r="Q10">
        <f t="shared" si="4"/>
        <v>1</v>
      </c>
      <c r="S10" s="8" t="s">
        <v>268</v>
      </c>
      <c r="T10" s="9" t="s">
        <v>273</v>
      </c>
      <c r="U10" s="9" t="s">
        <v>284</v>
      </c>
      <c r="V10" s="9" t="s">
        <v>289</v>
      </c>
      <c r="W10" s="9" t="s">
        <v>290</v>
      </c>
    </row>
    <row r="11" spans="1:27" x14ac:dyDescent="0.25">
      <c r="A11" t="s">
        <v>15</v>
      </c>
      <c r="B11">
        <v>1090013</v>
      </c>
      <c r="C11">
        <v>1</v>
      </c>
      <c r="D11" t="str">
        <f t="shared" si="1"/>
        <v>MALE</v>
      </c>
      <c r="E11" t="str">
        <f t="shared" si="2"/>
        <v>Healthy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3"/>
        <v>1</v>
      </c>
      <c r="M11">
        <f t="shared" si="0"/>
        <v>1</v>
      </c>
      <c r="N11">
        <f t="shared" si="0"/>
        <v>1</v>
      </c>
      <c r="O11">
        <f t="shared" si="0"/>
        <v>1</v>
      </c>
      <c r="P11">
        <f t="shared" si="0"/>
        <v>1</v>
      </c>
      <c r="Q11">
        <f t="shared" si="4"/>
        <v>1</v>
      </c>
      <c r="S11" s="11" t="s">
        <v>128</v>
      </c>
      <c r="T11" s="1">
        <f>SUMIF(D:D, "MALE", L:L)</f>
        <v>33</v>
      </c>
      <c r="U11" s="1">
        <f xml:space="preserve"> T11 *100 /$T$6</f>
        <v>76.744186046511629</v>
      </c>
      <c r="V11" s="1"/>
      <c r="W11" s="12"/>
    </row>
    <row r="12" spans="1:27" x14ac:dyDescent="0.25">
      <c r="A12" t="s">
        <v>16</v>
      </c>
      <c r="B12">
        <v>1091977</v>
      </c>
      <c r="C12">
        <v>1</v>
      </c>
      <c r="D12" t="str">
        <f t="shared" si="1"/>
        <v>MALE</v>
      </c>
      <c r="E12" t="str">
        <f t="shared" si="2"/>
        <v>Healthy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3"/>
        <v>1</v>
      </c>
      <c r="M12">
        <f t="shared" si="0"/>
        <v>1</v>
      </c>
      <c r="N12">
        <f t="shared" si="0"/>
        <v>1</v>
      </c>
      <c r="O12">
        <f t="shared" si="0"/>
        <v>1</v>
      </c>
      <c r="P12">
        <f t="shared" si="0"/>
        <v>1</v>
      </c>
      <c r="Q12">
        <f t="shared" si="4"/>
        <v>1</v>
      </c>
      <c r="S12" s="11" t="s">
        <v>129</v>
      </c>
      <c r="T12" s="1">
        <f>SUMIF(D:D, "MALE", M:M)</f>
        <v>28</v>
      </c>
      <c r="U12" s="1">
        <f t="shared" ref="U12:U15" si="5" xml:space="preserve"> T12 *100 /$T$6</f>
        <v>65.116279069767444</v>
      </c>
      <c r="V12" s="1"/>
      <c r="W12" s="12"/>
    </row>
    <row r="13" spans="1:27" x14ac:dyDescent="0.25">
      <c r="A13" t="s">
        <v>17</v>
      </c>
      <c r="B13">
        <v>1111927</v>
      </c>
      <c r="C13">
        <v>1</v>
      </c>
      <c r="D13" t="str">
        <f t="shared" si="1"/>
        <v>MALE</v>
      </c>
      <c r="E13" t="str">
        <f t="shared" si="2"/>
        <v>Healthy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f t="shared" si="3"/>
        <v>1</v>
      </c>
      <c r="M13">
        <f t="shared" si="0"/>
        <v>1</v>
      </c>
      <c r="N13">
        <f t="shared" si="0"/>
        <v>0</v>
      </c>
      <c r="O13">
        <f t="shared" si="0"/>
        <v>0</v>
      </c>
      <c r="P13">
        <f t="shared" si="0"/>
        <v>1</v>
      </c>
      <c r="Q13">
        <f t="shared" si="4"/>
        <v>1</v>
      </c>
      <c r="S13" s="11" t="s">
        <v>130</v>
      </c>
      <c r="T13" s="1">
        <f>SUMIF(D:D, "MALE", N:N)</f>
        <v>31</v>
      </c>
      <c r="U13" s="1">
        <f t="shared" si="5"/>
        <v>72.093023255813947</v>
      </c>
      <c r="V13" s="1"/>
      <c r="W13" s="12"/>
    </row>
    <row r="14" spans="1:27" x14ac:dyDescent="0.25">
      <c r="A14" t="s">
        <v>18</v>
      </c>
      <c r="B14">
        <v>1113822</v>
      </c>
      <c r="C14">
        <v>0</v>
      </c>
      <c r="D14" t="str">
        <f t="shared" si="1"/>
        <v>FEMALE</v>
      </c>
      <c r="E14" t="str">
        <f t="shared" si="2"/>
        <v>Healthy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f t="shared" si="3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4"/>
        <v>0</v>
      </c>
      <c r="S14" s="11" t="s">
        <v>279</v>
      </c>
      <c r="T14" s="1">
        <f>SUMIF(D:D, "MALE", O:O)</f>
        <v>22</v>
      </c>
      <c r="U14" s="1">
        <f t="shared" si="5"/>
        <v>51.162790697674417</v>
      </c>
      <c r="V14" s="1"/>
      <c r="W14" s="12"/>
    </row>
    <row r="15" spans="1:27" x14ac:dyDescent="0.25">
      <c r="A15" t="s">
        <v>19</v>
      </c>
      <c r="B15">
        <v>1141485</v>
      </c>
      <c r="C15">
        <v>1</v>
      </c>
      <c r="D15" t="str">
        <f t="shared" si="1"/>
        <v>MALE</v>
      </c>
      <c r="E15" t="str">
        <f t="shared" si="2"/>
        <v>Healthy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f t="shared" si="3"/>
        <v>1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4"/>
        <v>0</v>
      </c>
      <c r="S15" s="11" t="s">
        <v>280</v>
      </c>
      <c r="T15" s="1">
        <f>SUMIF(D:D, "MALE", P:P)</f>
        <v>28</v>
      </c>
      <c r="U15" s="1">
        <f t="shared" si="5"/>
        <v>65.116279069767444</v>
      </c>
      <c r="V15" s="1"/>
      <c r="W15" s="12"/>
    </row>
    <row r="16" spans="1:27" x14ac:dyDescent="0.25">
      <c r="A16" t="s">
        <v>22</v>
      </c>
      <c r="B16">
        <v>1187980</v>
      </c>
      <c r="C16">
        <v>0</v>
      </c>
      <c r="D16" t="str">
        <f t="shared" si="1"/>
        <v>FEMALE</v>
      </c>
      <c r="E16" t="str">
        <f t="shared" si="2"/>
        <v>Healthy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f t="shared" si="3"/>
        <v>1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4"/>
        <v>0</v>
      </c>
      <c r="S16" s="19" t="s">
        <v>283</v>
      </c>
      <c r="T16" s="20"/>
      <c r="U16" s="20">
        <f>AVERAGE(U11:U15)</f>
        <v>66.046511627906995</v>
      </c>
      <c r="V16" s="1">
        <f xml:space="preserve"> Table68371117[[#This Row],[Column3]] - 1.96*$U17/SQRT($T$6)</f>
        <v>63.155322916326121</v>
      </c>
      <c r="W16" s="1">
        <f xml:space="preserve"> Table68371117[[#This Row],[Column3]] + 1.96*$U$17/SQRT($T$6)</f>
        <v>68.937700339487861</v>
      </c>
    </row>
    <row r="17" spans="1:23" x14ac:dyDescent="0.25">
      <c r="A17" t="s">
        <v>23</v>
      </c>
      <c r="B17">
        <v>1187980</v>
      </c>
      <c r="C17">
        <v>0</v>
      </c>
      <c r="D17" t="str">
        <f t="shared" si="1"/>
        <v>FEMALE</v>
      </c>
      <c r="E17" t="str">
        <f t="shared" si="2"/>
        <v>Healthy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f t="shared" si="3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4"/>
        <v>0</v>
      </c>
      <c r="S17" s="19" t="s">
        <v>277</v>
      </c>
      <c r="T17" s="20"/>
      <c r="U17" s="20">
        <f>_xlfn.STDEV.S(U11:U15)</f>
        <v>9.6728531828303463</v>
      </c>
      <c r="V17" s="1"/>
      <c r="W17" s="12"/>
    </row>
    <row r="18" spans="1:23" x14ac:dyDescent="0.25">
      <c r="A18" t="s">
        <v>25</v>
      </c>
      <c r="B18">
        <v>1195210</v>
      </c>
      <c r="C18">
        <v>1</v>
      </c>
      <c r="D18" t="str">
        <f t="shared" si="1"/>
        <v>MALE</v>
      </c>
      <c r="E18" t="str">
        <f t="shared" si="2"/>
        <v>Healthy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f t="shared" si="3"/>
        <v>1</v>
      </c>
      <c r="M18">
        <f t="shared" si="3"/>
        <v>1</v>
      </c>
      <c r="N18">
        <f t="shared" si="3"/>
        <v>1</v>
      </c>
      <c r="O18">
        <f t="shared" si="3"/>
        <v>0</v>
      </c>
      <c r="P18">
        <f t="shared" si="3"/>
        <v>0</v>
      </c>
      <c r="Q18">
        <f t="shared" si="4"/>
        <v>1</v>
      </c>
      <c r="S18" s="11" t="s">
        <v>271</v>
      </c>
      <c r="T18" s="1">
        <f>SUMIF(D:D, "MALE", Q:Q)</f>
        <v>29</v>
      </c>
      <c r="U18" s="1"/>
      <c r="V18" s="1"/>
      <c r="W18" s="12"/>
    </row>
    <row r="19" spans="1:23" x14ac:dyDescent="0.25">
      <c r="A19" t="s">
        <v>26</v>
      </c>
      <c r="B19">
        <v>1204898</v>
      </c>
      <c r="C19">
        <v>0</v>
      </c>
      <c r="D19" t="str">
        <f t="shared" si="1"/>
        <v>FEMALE</v>
      </c>
      <c r="E19" t="str">
        <f t="shared" si="2"/>
        <v>Healthy</v>
      </c>
      <c r="F19">
        <v>0</v>
      </c>
      <c r="G19">
        <v>0</v>
      </c>
      <c r="H19">
        <v>1</v>
      </c>
      <c r="I19">
        <v>1</v>
      </c>
      <c r="J19">
        <v>0</v>
      </c>
      <c r="K19">
        <v>1</v>
      </c>
      <c r="L19">
        <f t="shared" si="3"/>
        <v>1</v>
      </c>
      <c r="M19">
        <f t="shared" si="3"/>
        <v>0</v>
      </c>
      <c r="N19">
        <f t="shared" si="3"/>
        <v>0</v>
      </c>
      <c r="O19">
        <f t="shared" si="3"/>
        <v>1</v>
      </c>
      <c r="P19">
        <f t="shared" si="3"/>
        <v>0</v>
      </c>
      <c r="Q19">
        <f t="shared" si="4"/>
        <v>0</v>
      </c>
      <c r="S19" s="14" t="s">
        <v>286</v>
      </c>
      <c r="T19" s="15"/>
      <c r="U19" s="15">
        <f xml:space="preserve"> T18 * 100 / T6</f>
        <v>67.441860465116278</v>
      </c>
      <c r="V19" s="15"/>
      <c r="W19" s="16"/>
    </row>
    <row r="20" spans="1:23" x14ac:dyDescent="0.25">
      <c r="A20" t="s">
        <v>27</v>
      </c>
      <c r="B20">
        <v>1204898</v>
      </c>
      <c r="C20">
        <v>0</v>
      </c>
      <c r="D20" t="str">
        <f t="shared" si="1"/>
        <v>FEMALE</v>
      </c>
      <c r="E20" t="str">
        <f t="shared" si="2"/>
        <v>Healthy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4"/>
        <v>0</v>
      </c>
    </row>
    <row r="21" spans="1:23" x14ac:dyDescent="0.25">
      <c r="A21" t="s">
        <v>28</v>
      </c>
      <c r="B21">
        <v>1210617</v>
      </c>
      <c r="C21">
        <v>1</v>
      </c>
      <c r="D21" t="str">
        <f t="shared" si="1"/>
        <v>MALE</v>
      </c>
      <c r="E21" t="str">
        <f t="shared" si="2"/>
        <v>Healthy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4"/>
        <v>0</v>
      </c>
      <c r="S21" s="8" t="s">
        <v>269</v>
      </c>
      <c r="T21" s="9" t="s">
        <v>273</v>
      </c>
      <c r="U21" s="9" t="s">
        <v>284</v>
      </c>
      <c r="V21" s="9" t="s">
        <v>289</v>
      </c>
      <c r="W21" s="9" t="s">
        <v>290</v>
      </c>
    </row>
    <row r="22" spans="1:23" x14ac:dyDescent="0.25">
      <c r="A22" t="s">
        <v>29</v>
      </c>
      <c r="B22">
        <v>1227401</v>
      </c>
      <c r="C22">
        <v>1</v>
      </c>
      <c r="D22" t="str">
        <f t="shared" si="1"/>
        <v>MALE</v>
      </c>
      <c r="E22" t="str">
        <f t="shared" si="2"/>
        <v>Healthy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f t="shared" si="3"/>
        <v>1</v>
      </c>
      <c r="M22">
        <f t="shared" si="3"/>
        <v>1</v>
      </c>
      <c r="N22">
        <f t="shared" si="3"/>
        <v>0</v>
      </c>
      <c r="O22">
        <f t="shared" si="3"/>
        <v>0</v>
      </c>
      <c r="P22">
        <f t="shared" si="3"/>
        <v>1</v>
      </c>
      <c r="Q22">
        <f t="shared" si="4"/>
        <v>1</v>
      </c>
      <c r="S22" s="11" t="s">
        <v>128</v>
      </c>
      <c r="T22" s="1">
        <f>SUMIF(D:D, "FEMALE", L:L)</f>
        <v>20</v>
      </c>
      <c r="U22" s="1">
        <f xml:space="preserve"> T22 *100 /$T$7</f>
        <v>58.823529411764703</v>
      </c>
      <c r="V22" s="1"/>
      <c r="W22" s="12"/>
    </row>
    <row r="23" spans="1:23" x14ac:dyDescent="0.25">
      <c r="A23" t="s">
        <v>30</v>
      </c>
      <c r="B23">
        <v>1227401</v>
      </c>
      <c r="C23">
        <v>1</v>
      </c>
      <c r="D23" t="str">
        <f t="shared" si="1"/>
        <v>MALE</v>
      </c>
      <c r="E23" t="str">
        <f t="shared" si="2"/>
        <v>Healthy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f t="shared" si="3"/>
        <v>1</v>
      </c>
      <c r="M23">
        <f t="shared" si="3"/>
        <v>1</v>
      </c>
      <c r="N23">
        <f t="shared" si="3"/>
        <v>1</v>
      </c>
      <c r="O23">
        <f t="shared" si="3"/>
        <v>0</v>
      </c>
      <c r="P23">
        <f t="shared" si="3"/>
        <v>1</v>
      </c>
      <c r="Q23">
        <f t="shared" si="4"/>
        <v>1</v>
      </c>
      <c r="S23" s="11" t="s">
        <v>129</v>
      </c>
      <c r="T23" s="1">
        <f>SUMIF(D:D, "FEMALE", M:M)</f>
        <v>17</v>
      </c>
      <c r="U23" s="1">
        <f t="shared" ref="U23:U26" si="6" xml:space="preserve"> T23 *100 /$T$7</f>
        <v>50</v>
      </c>
      <c r="V23" s="1"/>
      <c r="W23" s="12"/>
    </row>
    <row r="24" spans="1:23" x14ac:dyDescent="0.25">
      <c r="A24" t="s">
        <v>31</v>
      </c>
      <c r="B24">
        <v>1227401</v>
      </c>
      <c r="C24">
        <v>1</v>
      </c>
      <c r="D24" t="str">
        <f t="shared" si="1"/>
        <v>MALE</v>
      </c>
      <c r="E24" t="str">
        <f t="shared" si="2"/>
        <v>Healthy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f t="shared" si="3"/>
        <v>1</v>
      </c>
      <c r="M24">
        <f t="shared" si="3"/>
        <v>1</v>
      </c>
      <c r="N24">
        <f t="shared" si="3"/>
        <v>1</v>
      </c>
      <c r="O24">
        <f t="shared" si="3"/>
        <v>0</v>
      </c>
      <c r="P24">
        <f t="shared" si="3"/>
        <v>1</v>
      </c>
      <c r="Q24">
        <f t="shared" si="4"/>
        <v>1</v>
      </c>
      <c r="S24" s="11" t="s">
        <v>130</v>
      </c>
      <c r="T24" s="1">
        <f>SUMIF(D:D, "FEMALE", N:N)</f>
        <v>19</v>
      </c>
      <c r="U24" s="1">
        <f t="shared" si="6"/>
        <v>55.882352941176471</v>
      </c>
      <c r="V24" s="1"/>
      <c r="W24" s="12"/>
    </row>
    <row r="25" spans="1:23" x14ac:dyDescent="0.25">
      <c r="A25" t="s">
        <v>36</v>
      </c>
      <c r="B25">
        <v>1250787</v>
      </c>
      <c r="C25">
        <v>1</v>
      </c>
      <c r="D25" t="str">
        <f t="shared" si="1"/>
        <v>MALE</v>
      </c>
      <c r="E25" t="str">
        <f t="shared" si="2"/>
        <v>Healthy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3"/>
        <v>1</v>
      </c>
      <c r="M25">
        <f t="shared" si="3"/>
        <v>1</v>
      </c>
      <c r="N25">
        <f t="shared" si="3"/>
        <v>1</v>
      </c>
      <c r="O25">
        <f t="shared" si="3"/>
        <v>1</v>
      </c>
      <c r="P25">
        <f t="shared" si="3"/>
        <v>1</v>
      </c>
      <c r="Q25">
        <f t="shared" si="4"/>
        <v>1</v>
      </c>
      <c r="S25" s="11" t="s">
        <v>279</v>
      </c>
      <c r="T25" s="1">
        <f>SUMIF(D:D, "FEMALE", O:O)</f>
        <v>22</v>
      </c>
      <c r="U25" s="1">
        <f t="shared" si="6"/>
        <v>64.705882352941174</v>
      </c>
      <c r="V25" s="1"/>
      <c r="W25" s="12"/>
    </row>
    <row r="26" spans="1:23" x14ac:dyDescent="0.25">
      <c r="A26" t="s">
        <v>37</v>
      </c>
      <c r="B26">
        <v>1264873</v>
      </c>
      <c r="C26">
        <v>1</v>
      </c>
      <c r="D26" t="str">
        <f t="shared" si="1"/>
        <v>MALE</v>
      </c>
      <c r="E26" t="str">
        <f t="shared" si="2"/>
        <v>Healthy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4"/>
        <v>0</v>
      </c>
      <c r="S26" s="11" t="s">
        <v>280</v>
      </c>
      <c r="T26" s="1">
        <f>SUMIF(D:D, "FEMALE", P:P)</f>
        <v>18</v>
      </c>
      <c r="U26" s="1">
        <f t="shared" si="6"/>
        <v>52.941176470588232</v>
      </c>
      <c r="V26" s="1"/>
      <c r="W26" s="12"/>
    </row>
    <row r="27" spans="1:23" x14ac:dyDescent="0.25">
      <c r="A27" t="s">
        <v>39</v>
      </c>
      <c r="B27">
        <v>1316831</v>
      </c>
      <c r="C27">
        <v>0</v>
      </c>
      <c r="D27" t="str">
        <f t="shared" si="1"/>
        <v>FEMALE</v>
      </c>
      <c r="E27" t="str">
        <f t="shared" si="2"/>
        <v>Healthy</v>
      </c>
      <c r="F27">
        <v>0</v>
      </c>
      <c r="G27">
        <v>1</v>
      </c>
      <c r="H27">
        <v>0</v>
      </c>
      <c r="I27">
        <v>1</v>
      </c>
      <c r="J27">
        <v>0</v>
      </c>
      <c r="K27">
        <v>1</v>
      </c>
      <c r="L27">
        <f t="shared" si="3"/>
        <v>0</v>
      </c>
      <c r="M27">
        <f t="shared" si="3"/>
        <v>1</v>
      </c>
      <c r="N27">
        <f t="shared" si="3"/>
        <v>0</v>
      </c>
      <c r="O27">
        <f t="shared" si="3"/>
        <v>1</v>
      </c>
      <c r="P27">
        <f t="shared" si="3"/>
        <v>0</v>
      </c>
      <c r="Q27">
        <f t="shared" si="4"/>
        <v>0</v>
      </c>
      <c r="S27" s="19" t="s">
        <v>283</v>
      </c>
      <c r="T27" s="20"/>
      <c r="U27" s="20">
        <f>AVERAGE(U22:U26)</f>
        <v>56.470588235294109</v>
      </c>
      <c r="V27" s="1">
        <f>Table683731218[[#This Row],[Column3]] - 1.96*$U28/SQRT(T7)</f>
        <v>54.568903336338572</v>
      </c>
      <c r="W27" s="1">
        <f>Table683731218[[#This Row],[Column3]] + 1.96*$U28/SQRT(T7)</f>
        <v>58.372273134249646</v>
      </c>
    </row>
    <row r="28" spans="1:23" x14ac:dyDescent="0.25">
      <c r="A28" t="s">
        <v>40</v>
      </c>
      <c r="B28">
        <v>1341179</v>
      </c>
      <c r="C28">
        <v>1</v>
      </c>
      <c r="D28" t="str">
        <f t="shared" si="1"/>
        <v>MALE</v>
      </c>
      <c r="E28" t="str">
        <f t="shared" si="2"/>
        <v>Healthy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3"/>
        <v>1</v>
      </c>
      <c r="M28">
        <f t="shared" si="3"/>
        <v>1</v>
      </c>
      <c r="N28">
        <f t="shared" si="3"/>
        <v>1</v>
      </c>
      <c r="O28">
        <f t="shared" si="3"/>
        <v>1</v>
      </c>
      <c r="P28">
        <f t="shared" si="3"/>
        <v>1</v>
      </c>
      <c r="Q28">
        <f t="shared" si="4"/>
        <v>1</v>
      </c>
      <c r="S28" s="19" t="s">
        <v>277</v>
      </c>
      <c r="T28" s="20"/>
      <c r="U28" s="20">
        <f>_xlfn.STDEV.S(U22:U26)</f>
        <v>5.6574659004915713</v>
      </c>
      <c r="V28" s="1"/>
      <c r="W28" s="12"/>
    </row>
    <row r="29" spans="1:23" x14ac:dyDescent="0.25">
      <c r="A29" t="s">
        <v>41</v>
      </c>
      <c r="B29">
        <v>1348342</v>
      </c>
      <c r="C29">
        <v>0</v>
      </c>
      <c r="D29" t="str">
        <f t="shared" si="1"/>
        <v>FEMALE</v>
      </c>
      <c r="E29" t="str">
        <f t="shared" si="2"/>
        <v>Healthy</v>
      </c>
      <c r="F29">
        <v>0</v>
      </c>
      <c r="G29">
        <v>0</v>
      </c>
      <c r="H29">
        <v>1</v>
      </c>
      <c r="I29">
        <v>1</v>
      </c>
      <c r="J29">
        <v>0</v>
      </c>
      <c r="K29">
        <v>1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1</v>
      </c>
      <c r="P29">
        <f t="shared" si="3"/>
        <v>0</v>
      </c>
      <c r="Q29">
        <f t="shared" si="4"/>
        <v>0</v>
      </c>
      <c r="S29" s="11" t="s">
        <v>271</v>
      </c>
      <c r="T29" s="1">
        <f>SUMIF(D:D, "FEMALE", Q:Q)</f>
        <v>18</v>
      </c>
      <c r="U29" s="1"/>
      <c r="V29" s="1"/>
      <c r="W29" s="12"/>
    </row>
    <row r="30" spans="1:23" x14ac:dyDescent="0.25">
      <c r="A30" t="s">
        <v>42</v>
      </c>
      <c r="B30">
        <v>1348342</v>
      </c>
      <c r="C30">
        <v>0</v>
      </c>
      <c r="D30" t="str">
        <f t="shared" si="1"/>
        <v>FEMALE</v>
      </c>
      <c r="E30" t="str">
        <f t="shared" si="2"/>
        <v>Healthy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f t="shared" si="3"/>
        <v>0</v>
      </c>
      <c r="M30">
        <f t="shared" si="3"/>
        <v>0</v>
      </c>
      <c r="N30">
        <f t="shared" si="3"/>
        <v>1</v>
      </c>
      <c r="O30">
        <f t="shared" si="3"/>
        <v>1</v>
      </c>
      <c r="P30">
        <f t="shared" si="3"/>
        <v>1</v>
      </c>
      <c r="Q30">
        <f t="shared" si="4"/>
        <v>1</v>
      </c>
      <c r="S30" s="14" t="s">
        <v>286</v>
      </c>
      <c r="T30" s="15"/>
      <c r="U30" s="15">
        <f xml:space="preserve"> T29 * 100 / T7</f>
        <v>52.941176470588232</v>
      </c>
      <c r="V30" s="15"/>
      <c r="W30" s="16"/>
    </row>
    <row r="31" spans="1:23" x14ac:dyDescent="0.25">
      <c r="A31" t="s">
        <v>43</v>
      </c>
      <c r="B31">
        <v>1361105</v>
      </c>
      <c r="C31">
        <v>0</v>
      </c>
      <c r="D31" t="str">
        <f t="shared" si="1"/>
        <v>FEMALE</v>
      </c>
      <c r="E31" t="str">
        <f t="shared" si="2"/>
        <v>Healthy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3"/>
        <v>1</v>
      </c>
      <c r="M31">
        <f t="shared" si="3"/>
        <v>1</v>
      </c>
      <c r="N31">
        <f t="shared" si="3"/>
        <v>1</v>
      </c>
      <c r="O31">
        <f t="shared" si="3"/>
        <v>1</v>
      </c>
      <c r="P31">
        <f t="shared" si="3"/>
        <v>1</v>
      </c>
      <c r="Q31">
        <f t="shared" si="4"/>
        <v>1</v>
      </c>
    </row>
    <row r="32" spans="1:23" x14ac:dyDescent="0.25">
      <c r="A32" t="s">
        <v>47</v>
      </c>
      <c r="B32">
        <v>1382644</v>
      </c>
      <c r="C32">
        <v>0</v>
      </c>
      <c r="D32" t="str">
        <f t="shared" si="1"/>
        <v>FEMALE</v>
      </c>
      <c r="E32" t="str">
        <f t="shared" si="2"/>
        <v>Healthy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f t="shared" si="3"/>
        <v>0</v>
      </c>
      <c r="M32">
        <f t="shared" si="3"/>
        <v>1</v>
      </c>
      <c r="N32">
        <f t="shared" si="3"/>
        <v>1</v>
      </c>
      <c r="O32">
        <f t="shared" si="3"/>
        <v>1</v>
      </c>
      <c r="P32">
        <f t="shared" si="3"/>
        <v>1</v>
      </c>
      <c r="Q32">
        <f t="shared" si="4"/>
        <v>1</v>
      </c>
      <c r="S32" s="8" t="s">
        <v>282</v>
      </c>
      <c r="T32" s="9" t="s">
        <v>273</v>
      </c>
      <c r="U32" s="9" t="s">
        <v>284</v>
      </c>
      <c r="V32" s="9" t="s">
        <v>289</v>
      </c>
      <c r="W32" s="9" t="s">
        <v>290</v>
      </c>
    </row>
    <row r="33" spans="1:23" x14ac:dyDescent="0.25">
      <c r="A33" t="s">
        <v>48</v>
      </c>
      <c r="B33">
        <v>1382644</v>
      </c>
      <c r="C33">
        <v>0</v>
      </c>
      <c r="D33" t="str">
        <f t="shared" si="1"/>
        <v>FEMALE</v>
      </c>
      <c r="E33" t="str">
        <f t="shared" si="2"/>
        <v>Healthy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f t="shared" si="3"/>
        <v>0</v>
      </c>
      <c r="M33">
        <f t="shared" si="3"/>
        <v>0</v>
      </c>
      <c r="N33">
        <f t="shared" si="3"/>
        <v>1</v>
      </c>
      <c r="O33">
        <f t="shared" si="3"/>
        <v>1</v>
      </c>
      <c r="P33">
        <f t="shared" si="3"/>
        <v>1</v>
      </c>
      <c r="Q33">
        <f t="shared" si="4"/>
        <v>1</v>
      </c>
      <c r="S33" s="11" t="s">
        <v>128</v>
      </c>
      <c r="T33" s="1">
        <f>SUM(L:L)</f>
        <v>53</v>
      </c>
      <c r="U33" s="1">
        <f xml:space="preserve"> T33 *100 /$T$8</f>
        <v>68.831168831168824</v>
      </c>
      <c r="V33" s="1"/>
      <c r="W33" s="12"/>
    </row>
    <row r="34" spans="1:23" x14ac:dyDescent="0.25">
      <c r="A34" t="s">
        <v>50</v>
      </c>
      <c r="B34">
        <v>1407647</v>
      </c>
      <c r="C34">
        <v>1</v>
      </c>
      <c r="D34" t="str">
        <f t="shared" si="1"/>
        <v>MALE</v>
      </c>
      <c r="E34" t="str">
        <f t="shared" si="2"/>
        <v>Healthy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f t="shared" si="3"/>
        <v>0</v>
      </c>
      <c r="M34">
        <f t="shared" si="3"/>
        <v>1</v>
      </c>
      <c r="N34">
        <f t="shared" si="3"/>
        <v>1</v>
      </c>
      <c r="O34">
        <f t="shared" si="3"/>
        <v>1</v>
      </c>
      <c r="P34">
        <f t="shared" si="3"/>
        <v>1</v>
      </c>
      <c r="Q34">
        <f t="shared" si="4"/>
        <v>1</v>
      </c>
      <c r="S34" s="11" t="s">
        <v>129</v>
      </c>
      <c r="T34" s="1">
        <f>SUM(M:M)</f>
        <v>45</v>
      </c>
      <c r="U34" s="1">
        <f t="shared" ref="U34:U37" si="7" xml:space="preserve"> T34 *100 /$T$8</f>
        <v>58.441558441558442</v>
      </c>
      <c r="V34" s="1"/>
      <c r="W34" s="12"/>
    </row>
    <row r="35" spans="1:23" x14ac:dyDescent="0.25">
      <c r="A35" t="s">
        <v>51</v>
      </c>
      <c r="B35">
        <v>1420769</v>
      </c>
      <c r="C35">
        <v>1</v>
      </c>
      <c r="D35" t="str">
        <f t="shared" si="1"/>
        <v>MALE</v>
      </c>
      <c r="E35" t="str">
        <f t="shared" si="2"/>
        <v>Healthy</v>
      </c>
      <c r="F35">
        <v>0</v>
      </c>
      <c r="G35">
        <v>1</v>
      </c>
      <c r="H35">
        <v>0</v>
      </c>
      <c r="I35">
        <v>0</v>
      </c>
      <c r="J35">
        <v>1</v>
      </c>
      <c r="K35">
        <v>0</v>
      </c>
      <c r="L35">
        <f t="shared" si="3"/>
        <v>0</v>
      </c>
      <c r="M35">
        <f t="shared" si="3"/>
        <v>1</v>
      </c>
      <c r="N35">
        <f t="shared" si="3"/>
        <v>1</v>
      </c>
      <c r="O35">
        <f t="shared" si="3"/>
        <v>0</v>
      </c>
      <c r="P35">
        <f t="shared" si="3"/>
        <v>1</v>
      </c>
      <c r="Q35">
        <f t="shared" si="4"/>
        <v>1</v>
      </c>
      <c r="S35" s="11" t="s">
        <v>130</v>
      </c>
      <c r="T35" s="1">
        <f>SUM(N:N)</f>
        <v>50</v>
      </c>
      <c r="U35" s="1">
        <f t="shared" si="7"/>
        <v>64.935064935064929</v>
      </c>
      <c r="V35" s="1"/>
      <c r="W35" s="12"/>
    </row>
    <row r="36" spans="1:23" x14ac:dyDescent="0.25">
      <c r="A36" t="s">
        <v>52</v>
      </c>
      <c r="B36">
        <v>1429312</v>
      </c>
      <c r="C36">
        <v>1</v>
      </c>
      <c r="D36" t="str">
        <f t="shared" si="1"/>
        <v>MALE</v>
      </c>
      <c r="E36" t="str">
        <f t="shared" si="2"/>
        <v>Healthy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3"/>
        <v>1</v>
      </c>
      <c r="M36">
        <f t="shared" si="3"/>
        <v>1</v>
      </c>
      <c r="N36">
        <f t="shared" si="3"/>
        <v>1</v>
      </c>
      <c r="O36">
        <f t="shared" si="3"/>
        <v>1</v>
      </c>
      <c r="P36">
        <f t="shared" si="3"/>
        <v>1</v>
      </c>
      <c r="Q36">
        <f t="shared" si="4"/>
        <v>1</v>
      </c>
      <c r="S36" s="11" t="s">
        <v>279</v>
      </c>
      <c r="T36" s="1">
        <f>SUM(O:O)</f>
        <v>44</v>
      </c>
      <c r="U36" s="1">
        <f t="shared" si="7"/>
        <v>57.142857142857146</v>
      </c>
      <c r="V36" s="1"/>
      <c r="W36" s="12"/>
    </row>
    <row r="37" spans="1:23" x14ac:dyDescent="0.25">
      <c r="A37" t="s">
        <v>53</v>
      </c>
      <c r="B37">
        <v>1429312</v>
      </c>
      <c r="C37">
        <v>1</v>
      </c>
      <c r="D37" t="str">
        <f t="shared" si="1"/>
        <v>MALE</v>
      </c>
      <c r="E37" t="str">
        <f t="shared" si="2"/>
        <v>Healthy</v>
      </c>
      <c r="F37">
        <v>0</v>
      </c>
      <c r="G37">
        <v>1</v>
      </c>
      <c r="H37">
        <v>1</v>
      </c>
      <c r="I37">
        <v>1</v>
      </c>
      <c r="J37">
        <v>0</v>
      </c>
      <c r="K37">
        <v>1</v>
      </c>
      <c r="L37">
        <f t="shared" si="3"/>
        <v>0</v>
      </c>
      <c r="M37">
        <f t="shared" si="3"/>
        <v>0</v>
      </c>
      <c r="N37">
        <f t="shared" si="3"/>
        <v>0</v>
      </c>
      <c r="O37">
        <f t="shared" si="3"/>
        <v>1</v>
      </c>
      <c r="P37">
        <f t="shared" si="3"/>
        <v>0</v>
      </c>
      <c r="Q37">
        <f t="shared" si="4"/>
        <v>0</v>
      </c>
      <c r="S37" s="11" t="s">
        <v>280</v>
      </c>
      <c r="T37" s="1">
        <f>SUM(P:P)</f>
        <v>46</v>
      </c>
      <c r="U37" s="1">
        <f t="shared" si="7"/>
        <v>59.740259740259738</v>
      </c>
      <c r="V37" s="1"/>
      <c r="W37" s="12"/>
    </row>
    <row r="38" spans="1:23" x14ac:dyDescent="0.25">
      <c r="A38" t="s">
        <v>54</v>
      </c>
      <c r="B38">
        <v>1434569</v>
      </c>
      <c r="C38">
        <v>1</v>
      </c>
      <c r="D38" t="str">
        <f t="shared" si="1"/>
        <v>MALE</v>
      </c>
      <c r="E38" t="str">
        <f t="shared" si="2"/>
        <v>Healthy</v>
      </c>
      <c r="F38">
        <v>0</v>
      </c>
      <c r="G38">
        <v>0</v>
      </c>
      <c r="H38">
        <v>1</v>
      </c>
      <c r="I38">
        <v>0</v>
      </c>
      <c r="J38">
        <v>1</v>
      </c>
      <c r="K38">
        <v>1</v>
      </c>
      <c r="L38">
        <f t="shared" si="3"/>
        <v>1</v>
      </c>
      <c r="M38">
        <f t="shared" si="3"/>
        <v>0</v>
      </c>
      <c r="N38">
        <f t="shared" si="3"/>
        <v>1</v>
      </c>
      <c r="O38">
        <f t="shared" si="3"/>
        <v>0</v>
      </c>
      <c r="P38">
        <f t="shared" si="3"/>
        <v>0</v>
      </c>
      <c r="Q38">
        <f t="shared" si="4"/>
        <v>0</v>
      </c>
      <c r="S38" s="19" t="s">
        <v>283</v>
      </c>
      <c r="T38" s="13"/>
      <c r="U38" s="20">
        <f>AVERAGE(U11:U15)</f>
        <v>66.046511627906995</v>
      </c>
      <c r="V38" s="1">
        <f>Table6837341319[[#This Row],[Column3]] - 1.96*$U39/SQRT(T8)</f>
        <v>64.949558673070754</v>
      </c>
      <c r="W38" s="1">
        <f>Table6837341319[[#This Row],[Column3]] + 1.96*$U39/SQRT(T8)</f>
        <v>67.143464582743235</v>
      </c>
    </row>
    <row r="39" spans="1:23" x14ac:dyDescent="0.25">
      <c r="A39" t="s">
        <v>55</v>
      </c>
      <c r="B39">
        <v>1442880</v>
      </c>
      <c r="C39">
        <v>0</v>
      </c>
      <c r="D39" t="str">
        <f t="shared" si="1"/>
        <v>FEMALE</v>
      </c>
      <c r="E39" t="str">
        <f t="shared" si="2"/>
        <v>Healthy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f t="shared" si="3"/>
        <v>1</v>
      </c>
      <c r="M39">
        <f t="shared" si="3"/>
        <v>1</v>
      </c>
      <c r="N39">
        <f t="shared" si="3"/>
        <v>1</v>
      </c>
      <c r="O39">
        <f t="shared" si="3"/>
        <v>1</v>
      </c>
      <c r="P39">
        <f t="shared" si="3"/>
        <v>0</v>
      </c>
      <c r="Q39">
        <f t="shared" si="4"/>
        <v>1</v>
      </c>
      <c r="S39" s="19" t="s">
        <v>277</v>
      </c>
      <c r="T39" s="13"/>
      <c r="U39" s="20">
        <f>_xlfn.STDEV.S(U33:U37)</f>
        <v>4.9110832210880577</v>
      </c>
      <c r="V39" s="1"/>
      <c r="W39" s="12"/>
    </row>
    <row r="40" spans="1:23" x14ac:dyDescent="0.25">
      <c r="A40" t="s">
        <v>56</v>
      </c>
      <c r="B40">
        <v>1442880</v>
      </c>
      <c r="C40">
        <v>0</v>
      </c>
      <c r="D40" t="str">
        <f t="shared" si="1"/>
        <v>FEMALE</v>
      </c>
      <c r="E40" t="str">
        <f t="shared" si="2"/>
        <v>Healthy</v>
      </c>
      <c r="F40">
        <v>0</v>
      </c>
      <c r="G40">
        <v>0</v>
      </c>
      <c r="H40">
        <v>1</v>
      </c>
      <c r="I40">
        <v>1</v>
      </c>
      <c r="J40">
        <v>1</v>
      </c>
      <c r="K40">
        <v>1</v>
      </c>
      <c r="L40">
        <f t="shared" si="3"/>
        <v>1</v>
      </c>
      <c r="M40">
        <f t="shared" si="3"/>
        <v>0</v>
      </c>
      <c r="N40">
        <f t="shared" si="3"/>
        <v>0</v>
      </c>
      <c r="O40">
        <f t="shared" si="3"/>
        <v>0</v>
      </c>
      <c r="P40">
        <f t="shared" si="3"/>
        <v>0</v>
      </c>
      <c r="Q40">
        <f t="shared" si="4"/>
        <v>0</v>
      </c>
      <c r="S40" s="11" t="s">
        <v>271</v>
      </c>
      <c r="T40" s="1">
        <f>SUM(Q:Q)</f>
        <v>47</v>
      </c>
      <c r="U40" s="1"/>
      <c r="V40" s="1"/>
      <c r="W40" s="12"/>
    </row>
    <row r="41" spans="1:23" x14ac:dyDescent="0.25">
      <c r="A41" t="s">
        <v>57</v>
      </c>
      <c r="B41">
        <v>1468855</v>
      </c>
      <c r="C41">
        <v>1</v>
      </c>
      <c r="D41" t="str">
        <f t="shared" si="1"/>
        <v>MALE</v>
      </c>
      <c r="E41" t="str">
        <f t="shared" si="2"/>
        <v>Healthy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3"/>
        <v>1</v>
      </c>
      <c r="M41">
        <f t="shared" si="3"/>
        <v>1</v>
      </c>
      <c r="N41">
        <f t="shared" si="3"/>
        <v>1</v>
      </c>
      <c r="O41">
        <f t="shared" si="3"/>
        <v>1</v>
      </c>
      <c r="P41">
        <f t="shared" si="3"/>
        <v>1</v>
      </c>
      <c r="Q41">
        <f t="shared" si="4"/>
        <v>1</v>
      </c>
      <c r="S41" s="14" t="s">
        <v>286</v>
      </c>
      <c r="T41" s="15"/>
      <c r="U41" s="15">
        <f xml:space="preserve"> T40 * 100 / T8</f>
        <v>61.038961038961041</v>
      </c>
      <c r="V41" s="15"/>
      <c r="W41" s="16"/>
    </row>
    <row r="42" spans="1:23" x14ac:dyDescent="0.25">
      <c r="A42" t="s">
        <v>58</v>
      </c>
      <c r="B42">
        <v>1471872</v>
      </c>
      <c r="C42">
        <v>1</v>
      </c>
      <c r="D42" t="str">
        <f t="shared" si="1"/>
        <v>MALE</v>
      </c>
      <c r="E42" t="str">
        <f t="shared" si="2"/>
        <v>Healthy</v>
      </c>
      <c r="F42">
        <v>0</v>
      </c>
      <c r="G42">
        <v>1</v>
      </c>
      <c r="H42">
        <v>1</v>
      </c>
      <c r="I42">
        <v>1</v>
      </c>
      <c r="J42">
        <v>1</v>
      </c>
      <c r="K42">
        <v>1</v>
      </c>
      <c r="L42">
        <f t="shared" si="3"/>
        <v>0</v>
      </c>
      <c r="M42">
        <f t="shared" si="3"/>
        <v>0</v>
      </c>
      <c r="N42">
        <f t="shared" si="3"/>
        <v>0</v>
      </c>
      <c r="O42">
        <f t="shared" si="3"/>
        <v>0</v>
      </c>
      <c r="P42">
        <f t="shared" si="3"/>
        <v>0</v>
      </c>
      <c r="Q42">
        <f t="shared" si="4"/>
        <v>0</v>
      </c>
    </row>
    <row r="43" spans="1:23" x14ac:dyDescent="0.25">
      <c r="A43" t="s">
        <v>59</v>
      </c>
      <c r="B43">
        <v>1471872</v>
      </c>
      <c r="C43">
        <v>1</v>
      </c>
      <c r="D43" t="str">
        <f t="shared" si="1"/>
        <v>MALE</v>
      </c>
      <c r="E43" t="str">
        <f t="shared" si="2"/>
        <v>Healthy</v>
      </c>
      <c r="F43">
        <v>0</v>
      </c>
      <c r="G43">
        <v>0</v>
      </c>
      <c r="H43">
        <v>1</v>
      </c>
      <c r="I43">
        <v>1</v>
      </c>
      <c r="J43">
        <v>1</v>
      </c>
      <c r="K43">
        <v>0</v>
      </c>
      <c r="L43">
        <f t="shared" si="3"/>
        <v>1</v>
      </c>
      <c r="M43">
        <f t="shared" si="3"/>
        <v>0</v>
      </c>
      <c r="N43">
        <f t="shared" si="3"/>
        <v>0</v>
      </c>
      <c r="O43">
        <f t="shared" si="3"/>
        <v>0</v>
      </c>
      <c r="P43">
        <f t="shared" si="3"/>
        <v>1</v>
      </c>
      <c r="Q43">
        <f t="shared" si="4"/>
        <v>0</v>
      </c>
    </row>
    <row r="44" spans="1:23" x14ac:dyDescent="0.25">
      <c r="A44" t="s">
        <v>62</v>
      </c>
      <c r="B44">
        <v>1478301</v>
      </c>
      <c r="C44">
        <v>1</v>
      </c>
      <c r="D44" t="str">
        <f t="shared" si="1"/>
        <v>MALE</v>
      </c>
      <c r="E44" t="str">
        <f t="shared" si="2"/>
        <v>Healthy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3"/>
        <v>1</v>
      </c>
      <c r="M44">
        <f t="shared" si="3"/>
        <v>1</v>
      </c>
      <c r="N44">
        <f t="shared" si="3"/>
        <v>1</v>
      </c>
      <c r="O44">
        <f t="shared" si="3"/>
        <v>1</v>
      </c>
      <c r="P44">
        <f t="shared" si="3"/>
        <v>1</v>
      </c>
      <c r="Q44">
        <f t="shared" si="4"/>
        <v>1</v>
      </c>
    </row>
    <row r="45" spans="1:23" x14ac:dyDescent="0.25">
      <c r="A45" t="s">
        <v>63</v>
      </c>
      <c r="B45">
        <v>1478301</v>
      </c>
      <c r="C45">
        <v>1</v>
      </c>
      <c r="D45" t="str">
        <f t="shared" si="1"/>
        <v>MALE</v>
      </c>
      <c r="E45" t="str">
        <f t="shared" si="2"/>
        <v>Healthy</v>
      </c>
      <c r="F45">
        <v>0</v>
      </c>
      <c r="G45">
        <v>1</v>
      </c>
      <c r="H45">
        <v>0</v>
      </c>
      <c r="I45">
        <v>0</v>
      </c>
      <c r="J45">
        <v>1</v>
      </c>
      <c r="K45">
        <v>1</v>
      </c>
      <c r="L45">
        <f t="shared" si="3"/>
        <v>0</v>
      </c>
      <c r="M45">
        <f t="shared" si="3"/>
        <v>1</v>
      </c>
      <c r="N45">
        <f t="shared" si="3"/>
        <v>1</v>
      </c>
      <c r="O45">
        <f t="shared" si="3"/>
        <v>0</v>
      </c>
      <c r="P45">
        <f t="shared" si="3"/>
        <v>0</v>
      </c>
      <c r="Q45">
        <f t="shared" si="4"/>
        <v>0</v>
      </c>
    </row>
    <row r="46" spans="1:23" x14ac:dyDescent="0.25">
      <c r="A46" t="s">
        <v>64</v>
      </c>
      <c r="B46">
        <v>1481529</v>
      </c>
      <c r="C46">
        <v>1</v>
      </c>
      <c r="D46" t="str">
        <f t="shared" si="1"/>
        <v>MALE</v>
      </c>
      <c r="E46" t="str">
        <f t="shared" si="2"/>
        <v>Healthy</v>
      </c>
      <c r="F46">
        <v>0</v>
      </c>
      <c r="G46">
        <v>0</v>
      </c>
      <c r="H46">
        <v>1</v>
      </c>
      <c r="I46">
        <v>1</v>
      </c>
      <c r="J46">
        <v>1</v>
      </c>
      <c r="K46">
        <v>1</v>
      </c>
      <c r="L46">
        <f t="shared" si="3"/>
        <v>1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4"/>
        <v>0</v>
      </c>
    </row>
    <row r="47" spans="1:23" x14ac:dyDescent="0.25">
      <c r="A47" t="s">
        <v>65</v>
      </c>
      <c r="B47">
        <v>1481564</v>
      </c>
      <c r="C47">
        <v>1</v>
      </c>
      <c r="D47" t="str">
        <f t="shared" si="1"/>
        <v>MALE</v>
      </c>
      <c r="E47" t="str">
        <f t="shared" si="2"/>
        <v>Healthy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f t="shared" si="3"/>
        <v>1</v>
      </c>
      <c r="M47">
        <f t="shared" si="3"/>
        <v>0</v>
      </c>
      <c r="N47">
        <f t="shared" si="3"/>
        <v>1</v>
      </c>
      <c r="O47">
        <f t="shared" si="3"/>
        <v>0</v>
      </c>
      <c r="P47">
        <f t="shared" si="3"/>
        <v>1</v>
      </c>
      <c r="Q47">
        <f t="shared" si="4"/>
        <v>1</v>
      </c>
    </row>
    <row r="48" spans="1:23" x14ac:dyDescent="0.25">
      <c r="A48" t="s">
        <v>66</v>
      </c>
      <c r="B48">
        <v>1481564</v>
      </c>
      <c r="C48">
        <v>1</v>
      </c>
      <c r="D48" t="str">
        <f t="shared" si="1"/>
        <v>MALE</v>
      </c>
      <c r="E48" t="str">
        <f t="shared" si="2"/>
        <v>Healthy</v>
      </c>
      <c r="F48">
        <v>0</v>
      </c>
      <c r="G48">
        <v>0</v>
      </c>
      <c r="H48">
        <v>1</v>
      </c>
      <c r="I48">
        <v>0</v>
      </c>
      <c r="J48">
        <v>1</v>
      </c>
      <c r="K48">
        <v>1</v>
      </c>
      <c r="L48">
        <f t="shared" si="3"/>
        <v>1</v>
      </c>
      <c r="M48">
        <f t="shared" si="3"/>
        <v>0</v>
      </c>
      <c r="N48">
        <f t="shared" si="3"/>
        <v>1</v>
      </c>
      <c r="O48">
        <f t="shared" si="3"/>
        <v>0</v>
      </c>
      <c r="P48">
        <f t="shared" si="3"/>
        <v>0</v>
      </c>
      <c r="Q48">
        <f t="shared" si="4"/>
        <v>0</v>
      </c>
    </row>
    <row r="49" spans="1:17" x14ac:dyDescent="0.25">
      <c r="A49" t="s">
        <v>71</v>
      </c>
      <c r="B49">
        <v>1519213</v>
      </c>
      <c r="C49">
        <v>1</v>
      </c>
      <c r="D49" t="str">
        <f t="shared" si="1"/>
        <v>MALE</v>
      </c>
      <c r="E49" t="str">
        <f t="shared" si="2"/>
        <v>Healthy</v>
      </c>
      <c r="F49">
        <v>0</v>
      </c>
      <c r="G49">
        <v>1</v>
      </c>
      <c r="H49">
        <v>1</v>
      </c>
      <c r="I49">
        <v>0</v>
      </c>
      <c r="J49">
        <v>1</v>
      </c>
      <c r="K49">
        <v>1</v>
      </c>
      <c r="L49">
        <f t="shared" ref="L49:P78" si="8">IF(G49 = $F49, 1, 0)</f>
        <v>0</v>
      </c>
      <c r="M49">
        <f t="shared" si="8"/>
        <v>0</v>
      </c>
      <c r="N49">
        <f t="shared" si="8"/>
        <v>1</v>
      </c>
      <c r="O49">
        <f t="shared" si="8"/>
        <v>0</v>
      </c>
      <c r="P49">
        <f t="shared" si="8"/>
        <v>0</v>
      </c>
      <c r="Q49">
        <f t="shared" si="4"/>
        <v>0</v>
      </c>
    </row>
    <row r="50" spans="1:17" x14ac:dyDescent="0.25">
      <c r="A50" t="s">
        <v>72</v>
      </c>
      <c r="B50">
        <v>1519213</v>
      </c>
      <c r="C50">
        <v>1</v>
      </c>
      <c r="D50" t="str">
        <f t="shared" si="1"/>
        <v>MALE</v>
      </c>
      <c r="E50" t="str">
        <f t="shared" si="2"/>
        <v>Healthy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8"/>
        <v>1</v>
      </c>
      <c r="M50">
        <f t="shared" si="8"/>
        <v>1</v>
      </c>
      <c r="N50">
        <f t="shared" si="8"/>
        <v>1</v>
      </c>
      <c r="O50">
        <f t="shared" si="8"/>
        <v>1</v>
      </c>
      <c r="P50">
        <f t="shared" si="8"/>
        <v>1</v>
      </c>
      <c r="Q50">
        <f t="shared" si="4"/>
        <v>1</v>
      </c>
    </row>
    <row r="51" spans="1:17" x14ac:dyDescent="0.25">
      <c r="A51" t="s">
        <v>78</v>
      </c>
      <c r="B51">
        <v>1589006</v>
      </c>
      <c r="C51">
        <v>0</v>
      </c>
      <c r="D51" t="str">
        <f t="shared" si="1"/>
        <v>FEMALE</v>
      </c>
      <c r="E51" t="str">
        <f t="shared" si="2"/>
        <v>Healthy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8"/>
        <v>1</v>
      </c>
      <c r="M51">
        <f t="shared" si="8"/>
        <v>1</v>
      </c>
      <c r="N51">
        <f t="shared" si="8"/>
        <v>1</v>
      </c>
      <c r="O51">
        <f t="shared" si="8"/>
        <v>1</v>
      </c>
      <c r="P51">
        <f t="shared" si="8"/>
        <v>1</v>
      </c>
      <c r="Q51">
        <f t="shared" si="4"/>
        <v>1</v>
      </c>
    </row>
    <row r="52" spans="1:17" x14ac:dyDescent="0.25">
      <c r="A52" t="s">
        <v>79</v>
      </c>
      <c r="B52">
        <v>1626662</v>
      </c>
      <c r="C52">
        <v>0</v>
      </c>
      <c r="D52" t="str">
        <f t="shared" si="1"/>
        <v>FEMALE</v>
      </c>
      <c r="E52" t="str">
        <f t="shared" si="2"/>
        <v>Healthy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8"/>
        <v>1</v>
      </c>
      <c r="M52">
        <f t="shared" si="8"/>
        <v>1</v>
      </c>
      <c r="N52">
        <f t="shared" si="8"/>
        <v>1</v>
      </c>
      <c r="O52">
        <f t="shared" si="8"/>
        <v>1</v>
      </c>
      <c r="P52">
        <f t="shared" si="8"/>
        <v>1</v>
      </c>
      <c r="Q52">
        <f t="shared" si="4"/>
        <v>1</v>
      </c>
    </row>
    <row r="53" spans="1:17" x14ac:dyDescent="0.25">
      <c r="A53" t="s">
        <v>82</v>
      </c>
      <c r="B53">
        <v>1664072</v>
      </c>
      <c r="C53">
        <v>0</v>
      </c>
      <c r="D53" t="str">
        <f t="shared" si="1"/>
        <v>FEMALE</v>
      </c>
      <c r="E53" t="str">
        <f t="shared" si="2"/>
        <v>Healthy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8"/>
        <v>1</v>
      </c>
      <c r="M53">
        <f t="shared" si="8"/>
        <v>1</v>
      </c>
      <c r="N53">
        <f t="shared" si="8"/>
        <v>1</v>
      </c>
      <c r="O53">
        <f t="shared" si="8"/>
        <v>1</v>
      </c>
      <c r="P53">
        <f t="shared" si="8"/>
        <v>1</v>
      </c>
      <c r="Q53">
        <f t="shared" si="4"/>
        <v>1</v>
      </c>
    </row>
    <row r="54" spans="1:17" x14ac:dyDescent="0.25">
      <c r="A54" t="s">
        <v>83</v>
      </c>
      <c r="B54">
        <v>1668019</v>
      </c>
      <c r="C54">
        <v>0</v>
      </c>
      <c r="D54" t="str">
        <f t="shared" si="1"/>
        <v>FEMALE</v>
      </c>
      <c r="E54" t="str">
        <f t="shared" si="2"/>
        <v>Healthy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8"/>
        <v>1</v>
      </c>
      <c r="M54">
        <f t="shared" si="8"/>
        <v>1</v>
      </c>
      <c r="N54">
        <f t="shared" si="8"/>
        <v>1</v>
      </c>
      <c r="O54">
        <f t="shared" si="8"/>
        <v>1</v>
      </c>
      <c r="P54">
        <f t="shared" si="8"/>
        <v>1</v>
      </c>
      <c r="Q54">
        <f t="shared" si="4"/>
        <v>1</v>
      </c>
    </row>
    <row r="55" spans="1:17" x14ac:dyDescent="0.25">
      <c r="A55" t="s">
        <v>85</v>
      </c>
      <c r="B55">
        <v>1712783</v>
      </c>
      <c r="C55">
        <v>1</v>
      </c>
      <c r="D55" t="str">
        <f t="shared" si="1"/>
        <v>MALE</v>
      </c>
      <c r="E55" t="str">
        <f t="shared" si="2"/>
        <v>Healthy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8"/>
        <v>1</v>
      </c>
      <c r="M55">
        <f t="shared" si="8"/>
        <v>1</v>
      </c>
      <c r="N55">
        <f t="shared" si="8"/>
        <v>1</v>
      </c>
      <c r="O55">
        <f t="shared" si="8"/>
        <v>1</v>
      </c>
      <c r="P55">
        <f t="shared" si="8"/>
        <v>1</v>
      </c>
      <c r="Q55">
        <f t="shared" si="4"/>
        <v>1</v>
      </c>
    </row>
    <row r="56" spans="1:17" x14ac:dyDescent="0.25">
      <c r="A56" t="s">
        <v>86</v>
      </c>
      <c r="B56">
        <v>1751051</v>
      </c>
      <c r="C56">
        <v>0</v>
      </c>
      <c r="D56" t="str">
        <f t="shared" si="1"/>
        <v>FEMALE</v>
      </c>
      <c r="E56" t="str">
        <f t="shared" si="2"/>
        <v>Healthy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8"/>
        <v>1</v>
      </c>
      <c r="M56">
        <f t="shared" si="8"/>
        <v>1</v>
      </c>
      <c r="N56">
        <f t="shared" si="8"/>
        <v>1</v>
      </c>
      <c r="O56">
        <f t="shared" si="8"/>
        <v>1</v>
      </c>
      <c r="P56">
        <f t="shared" si="8"/>
        <v>1</v>
      </c>
      <c r="Q56">
        <f t="shared" si="4"/>
        <v>1</v>
      </c>
    </row>
    <row r="57" spans="1:17" x14ac:dyDescent="0.25">
      <c r="A57" t="s">
        <v>90</v>
      </c>
      <c r="B57">
        <v>1789466</v>
      </c>
      <c r="C57">
        <v>1</v>
      </c>
      <c r="D57" t="str">
        <f t="shared" si="1"/>
        <v>MALE</v>
      </c>
      <c r="E57" t="str">
        <f t="shared" si="2"/>
        <v>Healthy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f t="shared" si="8"/>
        <v>0</v>
      </c>
      <c r="M57">
        <f t="shared" si="8"/>
        <v>1</v>
      </c>
      <c r="N57">
        <f t="shared" si="8"/>
        <v>1</v>
      </c>
      <c r="O57">
        <f t="shared" si="8"/>
        <v>1</v>
      </c>
      <c r="P57">
        <f t="shared" si="8"/>
        <v>1</v>
      </c>
      <c r="Q57">
        <f t="shared" si="4"/>
        <v>1</v>
      </c>
    </row>
    <row r="58" spans="1:17" x14ac:dyDescent="0.25">
      <c r="A58" t="s">
        <v>91</v>
      </c>
      <c r="B58">
        <v>1791504</v>
      </c>
      <c r="C58">
        <v>1</v>
      </c>
      <c r="D58" t="str">
        <f t="shared" si="1"/>
        <v>MALE</v>
      </c>
      <c r="E58" t="str">
        <f t="shared" si="2"/>
        <v>Healthy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f t="shared" si="8"/>
        <v>1</v>
      </c>
      <c r="M58">
        <f t="shared" si="8"/>
        <v>1</v>
      </c>
      <c r="N58">
        <f t="shared" si="8"/>
        <v>0</v>
      </c>
      <c r="O58">
        <f t="shared" si="8"/>
        <v>1</v>
      </c>
      <c r="P58">
        <f t="shared" si="8"/>
        <v>1</v>
      </c>
      <c r="Q58">
        <f t="shared" si="4"/>
        <v>1</v>
      </c>
    </row>
    <row r="59" spans="1:17" x14ac:dyDescent="0.25">
      <c r="A59" t="s">
        <v>92</v>
      </c>
      <c r="B59">
        <v>1798300</v>
      </c>
      <c r="C59">
        <v>0</v>
      </c>
      <c r="D59" t="str">
        <f t="shared" si="1"/>
        <v>FEMALE</v>
      </c>
      <c r="E59" t="str">
        <f t="shared" si="2"/>
        <v>Healthy</v>
      </c>
      <c r="F59">
        <v>0</v>
      </c>
      <c r="G59">
        <v>1</v>
      </c>
      <c r="H59">
        <v>1</v>
      </c>
      <c r="I59">
        <v>1</v>
      </c>
      <c r="J59">
        <v>1</v>
      </c>
      <c r="K59">
        <v>1</v>
      </c>
      <c r="L59">
        <f t="shared" si="8"/>
        <v>0</v>
      </c>
      <c r="M59">
        <f t="shared" si="8"/>
        <v>0</v>
      </c>
      <c r="N59">
        <f t="shared" si="8"/>
        <v>0</v>
      </c>
      <c r="O59">
        <f t="shared" si="8"/>
        <v>0</v>
      </c>
      <c r="P59">
        <f t="shared" si="8"/>
        <v>0</v>
      </c>
      <c r="Q59">
        <f t="shared" si="4"/>
        <v>0</v>
      </c>
    </row>
    <row r="60" spans="1:17" x14ac:dyDescent="0.25">
      <c r="A60" t="s">
        <v>93</v>
      </c>
      <c r="B60">
        <v>1798300</v>
      </c>
      <c r="C60">
        <v>0</v>
      </c>
      <c r="D60" t="str">
        <f t="shared" si="1"/>
        <v>FEMALE</v>
      </c>
      <c r="E60" t="str">
        <f t="shared" si="2"/>
        <v>Healthy</v>
      </c>
      <c r="F60">
        <v>0</v>
      </c>
      <c r="G60">
        <v>0</v>
      </c>
      <c r="H60">
        <v>1</v>
      </c>
      <c r="I60">
        <v>1</v>
      </c>
      <c r="J60">
        <v>0</v>
      </c>
      <c r="K60">
        <v>1</v>
      </c>
      <c r="L60">
        <f t="shared" si="8"/>
        <v>1</v>
      </c>
      <c r="M60">
        <f t="shared" si="8"/>
        <v>0</v>
      </c>
      <c r="N60">
        <f t="shared" si="8"/>
        <v>0</v>
      </c>
      <c r="O60">
        <f t="shared" si="8"/>
        <v>1</v>
      </c>
      <c r="P60">
        <f t="shared" si="8"/>
        <v>0</v>
      </c>
      <c r="Q60">
        <f t="shared" si="4"/>
        <v>0</v>
      </c>
    </row>
    <row r="61" spans="1:17" x14ac:dyDescent="0.25">
      <c r="A61" t="s">
        <v>95</v>
      </c>
      <c r="B61">
        <v>1801287</v>
      </c>
      <c r="C61">
        <v>1</v>
      </c>
      <c r="D61" t="str">
        <f t="shared" si="1"/>
        <v>MALE</v>
      </c>
      <c r="E61" t="str">
        <f t="shared" si="2"/>
        <v>Healthy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8"/>
        <v>1</v>
      </c>
      <c r="M61">
        <f t="shared" si="8"/>
        <v>1</v>
      </c>
      <c r="N61">
        <f t="shared" si="8"/>
        <v>1</v>
      </c>
      <c r="O61">
        <f t="shared" si="8"/>
        <v>1</v>
      </c>
      <c r="P61">
        <f t="shared" si="8"/>
        <v>1</v>
      </c>
      <c r="Q61">
        <f t="shared" si="4"/>
        <v>1</v>
      </c>
    </row>
    <row r="62" spans="1:17" x14ac:dyDescent="0.25">
      <c r="A62" t="s">
        <v>96</v>
      </c>
      <c r="B62">
        <v>1827096</v>
      </c>
      <c r="C62">
        <v>1</v>
      </c>
      <c r="D62" t="str">
        <f t="shared" si="1"/>
        <v>MALE</v>
      </c>
      <c r="E62" t="str">
        <f t="shared" si="2"/>
        <v>Healthy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8"/>
        <v>1</v>
      </c>
      <c r="M62">
        <f t="shared" si="8"/>
        <v>1</v>
      </c>
      <c r="N62">
        <f t="shared" si="8"/>
        <v>1</v>
      </c>
      <c r="O62">
        <f t="shared" si="8"/>
        <v>1</v>
      </c>
      <c r="P62">
        <f t="shared" si="8"/>
        <v>1</v>
      </c>
      <c r="Q62">
        <f t="shared" si="4"/>
        <v>1</v>
      </c>
    </row>
    <row r="63" spans="1:17" x14ac:dyDescent="0.25">
      <c r="A63" t="s">
        <v>97</v>
      </c>
      <c r="B63">
        <v>1827096</v>
      </c>
      <c r="C63">
        <v>1</v>
      </c>
      <c r="D63" t="str">
        <f t="shared" si="1"/>
        <v>MALE</v>
      </c>
      <c r="E63" t="str">
        <f t="shared" si="2"/>
        <v>Healthy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 t="shared" si="8"/>
        <v>1</v>
      </c>
      <c r="M63">
        <f t="shared" si="8"/>
        <v>1</v>
      </c>
      <c r="N63">
        <f t="shared" si="8"/>
        <v>1</v>
      </c>
      <c r="O63">
        <f t="shared" si="8"/>
        <v>1</v>
      </c>
      <c r="P63">
        <f t="shared" si="8"/>
        <v>1</v>
      </c>
      <c r="Q63">
        <f t="shared" si="4"/>
        <v>1</v>
      </c>
    </row>
    <row r="64" spans="1:17" x14ac:dyDescent="0.25">
      <c r="A64" t="s">
        <v>101</v>
      </c>
      <c r="B64">
        <v>1874366</v>
      </c>
      <c r="C64">
        <v>0</v>
      </c>
      <c r="D64" t="str">
        <f t="shared" si="1"/>
        <v>FEMALE</v>
      </c>
      <c r="E64" t="str">
        <f t="shared" si="2"/>
        <v>Healthy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8"/>
        <v>1</v>
      </c>
      <c r="M64">
        <f t="shared" si="8"/>
        <v>1</v>
      </c>
      <c r="N64">
        <f t="shared" si="8"/>
        <v>1</v>
      </c>
      <c r="O64">
        <f t="shared" si="8"/>
        <v>1</v>
      </c>
      <c r="P64">
        <f t="shared" si="8"/>
        <v>1</v>
      </c>
      <c r="Q64">
        <f t="shared" si="4"/>
        <v>1</v>
      </c>
    </row>
    <row r="65" spans="1:17" x14ac:dyDescent="0.25">
      <c r="A65" t="s">
        <v>102</v>
      </c>
      <c r="B65">
        <v>1900033</v>
      </c>
      <c r="C65">
        <v>0</v>
      </c>
      <c r="D65" t="str">
        <f t="shared" si="1"/>
        <v>FEMALE</v>
      </c>
      <c r="E65" t="str">
        <f t="shared" si="2"/>
        <v>Healthy</v>
      </c>
      <c r="F65">
        <v>0</v>
      </c>
      <c r="G65">
        <v>1</v>
      </c>
      <c r="H65">
        <v>1</v>
      </c>
      <c r="I65">
        <v>1</v>
      </c>
      <c r="J65">
        <v>1</v>
      </c>
      <c r="K65">
        <v>1</v>
      </c>
      <c r="L65">
        <f t="shared" si="8"/>
        <v>0</v>
      </c>
      <c r="M65">
        <f t="shared" si="8"/>
        <v>0</v>
      </c>
      <c r="N65">
        <f t="shared" si="8"/>
        <v>0</v>
      </c>
      <c r="O65">
        <f t="shared" si="8"/>
        <v>0</v>
      </c>
      <c r="P65">
        <f t="shared" si="8"/>
        <v>0</v>
      </c>
      <c r="Q65">
        <f t="shared" si="4"/>
        <v>0</v>
      </c>
    </row>
    <row r="66" spans="1:17" x14ac:dyDescent="0.25">
      <c r="A66" t="s">
        <v>103</v>
      </c>
      <c r="B66">
        <v>1908093</v>
      </c>
      <c r="C66">
        <v>1</v>
      </c>
      <c r="D66" t="str">
        <f t="shared" si="1"/>
        <v>MALE</v>
      </c>
      <c r="E66" t="str">
        <f t="shared" si="2"/>
        <v>Healthy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f t="shared" si="8"/>
        <v>1</v>
      </c>
      <c r="M66">
        <f t="shared" si="8"/>
        <v>1</v>
      </c>
      <c r="N66">
        <f t="shared" si="8"/>
        <v>1</v>
      </c>
      <c r="O66">
        <f t="shared" si="8"/>
        <v>0</v>
      </c>
      <c r="P66">
        <f t="shared" si="8"/>
        <v>1</v>
      </c>
      <c r="Q66">
        <f t="shared" si="4"/>
        <v>1</v>
      </c>
    </row>
    <row r="67" spans="1:17" x14ac:dyDescent="0.25">
      <c r="A67" t="s">
        <v>107</v>
      </c>
      <c r="B67">
        <v>2186242</v>
      </c>
      <c r="C67">
        <v>0</v>
      </c>
      <c r="D67" t="str">
        <f t="shared" ref="D67:D78" si="9">IF(C67=1, "MALE", "FEMALE")</f>
        <v>FEMALE</v>
      </c>
      <c r="E67" t="str">
        <f t="shared" ref="E67:E78" si="10">IF(F67=0,"Healthy","Parkinson")</f>
        <v>Healthy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si="8"/>
        <v>1</v>
      </c>
      <c r="M67">
        <f t="shared" si="8"/>
        <v>1</v>
      </c>
      <c r="N67">
        <f t="shared" si="8"/>
        <v>1</v>
      </c>
      <c r="O67">
        <f t="shared" si="8"/>
        <v>1</v>
      </c>
      <c r="P67">
        <f t="shared" si="8"/>
        <v>1</v>
      </c>
      <c r="Q67">
        <f t="shared" ref="Q67:Q78" si="11">MODE(L67:P67)</f>
        <v>1</v>
      </c>
    </row>
    <row r="68" spans="1:17" x14ac:dyDescent="0.25">
      <c r="A68" t="s">
        <v>108</v>
      </c>
      <c r="B68">
        <v>2186242</v>
      </c>
      <c r="C68">
        <v>0</v>
      </c>
      <c r="D68" t="str">
        <f t="shared" si="9"/>
        <v>FEMALE</v>
      </c>
      <c r="E68" t="str">
        <f t="shared" si="10"/>
        <v>Healthy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f t="shared" si="8"/>
        <v>1</v>
      </c>
      <c r="M68">
        <f t="shared" si="8"/>
        <v>0</v>
      </c>
      <c r="N68">
        <f t="shared" si="8"/>
        <v>1</v>
      </c>
      <c r="O68">
        <f t="shared" si="8"/>
        <v>1</v>
      </c>
      <c r="P68">
        <f t="shared" si="8"/>
        <v>1</v>
      </c>
      <c r="Q68">
        <f t="shared" si="11"/>
        <v>1</v>
      </c>
    </row>
    <row r="69" spans="1:17" x14ac:dyDescent="0.25">
      <c r="A69" t="s">
        <v>109</v>
      </c>
      <c r="B69">
        <v>2269982</v>
      </c>
      <c r="C69">
        <v>0</v>
      </c>
      <c r="D69" t="str">
        <f t="shared" si="9"/>
        <v>FEMALE</v>
      </c>
      <c r="E69" t="str">
        <f t="shared" si="10"/>
        <v>Healthy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8"/>
        <v>1</v>
      </c>
      <c r="M69">
        <f t="shared" si="8"/>
        <v>1</v>
      </c>
      <c r="N69">
        <f t="shared" si="8"/>
        <v>1</v>
      </c>
      <c r="O69">
        <f t="shared" si="8"/>
        <v>1</v>
      </c>
      <c r="P69">
        <f t="shared" si="8"/>
        <v>1</v>
      </c>
      <c r="Q69">
        <f t="shared" si="11"/>
        <v>1</v>
      </c>
    </row>
    <row r="70" spans="1:17" x14ac:dyDescent="0.25">
      <c r="A70" t="s">
        <v>110</v>
      </c>
      <c r="B70">
        <v>2269982</v>
      </c>
      <c r="C70">
        <v>0</v>
      </c>
      <c r="D70" t="str">
        <f t="shared" si="9"/>
        <v>FEMALE</v>
      </c>
      <c r="E70" t="str">
        <f t="shared" si="10"/>
        <v>Healthy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8"/>
        <v>1</v>
      </c>
      <c r="M70">
        <f t="shared" si="8"/>
        <v>1</v>
      </c>
      <c r="N70">
        <f t="shared" si="8"/>
        <v>1</v>
      </c>
      <c r="O70">
        <f t="shared" si="8"/>
        <v>1</v>
      </c>
      <c r="P70">
        <f t="shared" si="8"/>
        <v>1</v>
      </c>
      <c r="Q70">
        <f t="shared" si="11"/>
        <v>1</v>
      </c>
    </row>
    <row r="71" spans="1:17" x14ac:dyDescent="0.25">
      <c r="A71" t="s">
        <v>111</v>
      </c>
      <c r="B71">
        <v>2275646</v>
      </c>
      <c r="C71">
        <v>0</v>
      </c>
      <c r="D71" t="str">
        <f t="shared" si="9"/>
        <v>FEMALE</v>
      </c>
      <c r="E71" t="str">
        <f t="shared" si="10"/>
        <v>Healthy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8"/>
        <v>1</v>
      </c>
      <c r="M71">
        <f t="shared" si="8"/>
        <v>1</v>
      </c>
      <c r="N71">
        <f t="shared" si="8"/>
        <v>1</v>
      </c>
      <c r="O71">
        <f t="shared" si="8"/>
        <v>1</v>
      </c>
      <c r="P71">
        <f t="shared" si="8"/>
        <v>1</v>
      </c>
      <c r="Q71">
        <f t="shared" si="11"/>
        <v>1</v>
      </c>
    </row>
    <row r="72" spans="1:17" x14ac:dyDescent="0.25">
      <c r="A72" t="s">
        <v>113</v>
      </c>
      <c r="B72">
        <v>2359970</v>
      </c>
      <c r="C72">
        <v>0</v>
      </c>
      <c r="D72" t="str">
        <f t="shared" si="9"/>
        <v>FEMALE</v>
      </c>
      <c r="E72" t="str">
        <f t="shared" si="10"/>
        <v>Healthy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8"/>
        <v>1</v>
      </c>
      <c r="M72">
        <f t="shared" si="8"/>
        <v>1</v>
      </c>
      <c r="N72">
        <f t="shared" si="8"/>
        <v>1</v>
      </c>
      <c r="O72">
        <f t="shared" si="8"/>
        <v>1</v>
      </c>
      <c r="P72">
        <f t="shared" si="8"/>
        <v>1</v>
      </c>
      <c r="Q72">
        <f t="shared" si="11"/>
        <v>1</v>
      </c>
    </row>
    <row r="73" spans="1:17" x14ac:dyDescent="0.25">
      <c r="A73" t="s">
        <v>114</v>
      </c>
      <c r="B73">
        <v>2703301</v>
      </c>
      <c r="C73">
        <v>1</v>
      </c>
      <c r="D73" t="str">
        <f t="shared" si="9"/>
        <v>MALE</v>
      </c>
      <c r="E73" t="str">
        <f t="shared" si="10"/>
        <v>Healthy</v>
      </c>
      <c r="F73">
        <v>0</v>
      </c>
      <c r="G73">
        <v>0</v>
      </c>
      <c r="H73">
        <v>1</v>
      </c>
      <c r="I73">
        <v>0</v>
      </c>
      <c r="J73">
        <v>1</v>
      </c>
      <c r="K73">
        <v>1</v>
      </c>
      <c r="L73">
        <f t="shared" si="8"/>
        <v>1</v>
      </c>
      <c r="M73">
        <f t="shared" si="8"/>
        <v>0</v>
      </c>
      <c r="N73">
        <f t="shared" si="8"/>
        <v>1</v>
      </c>
      <c r="O73">
        <f t="shared" si="8"/>
        <v>0</v>
      </c>
      <c r="P73">
        <f t="shared" si="8"/>
        <v>0</v>
      </c>
      <c r="Q73">
        <f t="shared" si="11"/>
        <v>0</v>
      </c>
    </row>
    <row r="74" spans="1:17" x14ac:dyDescent="0.25">
      <c r="A74" t="s">
        <v>115</v>
      </c>
      <c r="B74">
        <v>2703301</v>
      </c>
      <c r="C74">
        <v>1</v>
      </c>
      <c r="D74" t="str">
        <f t="shared" si="9"/>
        <v>MALE</v>
      </c>
      <c r="E74" t="str">
        <f t="shared" si="10"/>
        <v>Healthy</v>
      </c>
      <c r="F74">
        <v>0</v>
      </c>
      <c r="G74">
        <v>0</v>
      </c>
      <c r="H74">
        <v>1</v>
      </c>
      <c r="I74">
        <v>0</v>
      </c>
      <c r="J74">
        <v>0</v>
      </c>
      <c r="K74">
        <v>1</v>
      </c>
      <c r="L74">
        <f t="shared" si="8"/>
        <v>1</v>
      </c>
      <c r="M74">
        <f t="shared" si="8"/>
        <v>0</v>
      </c>
      <c r="N74">
        <f t="shared" si="8"/>
        <v>1</v>
      </c>
      <c r="O74">
        <f t="shared" si="8"/>
        <v>1</v>
      </c>
      <c r="P74">
        <f t="shared" si="8"/>
        <v>0</v>
      </c>
      <c r="Q74">
        <f t="shared" si="11"/>
        <v>1</v>
      </c>
    </row>
    <row r="75" spans="1:17" x14ac:dyDescent="0.25">
      <c r="A75" t="s">
        <v>118</v>
      </c>
      <c r="B75">
        <v>2897818</v>
      </c>
      <c r="C75">
        <v>0</v>
      </c>
      <c r="D75" t="str">
        <f t="shared" si="9"/>
        <v>FEMALE</v>
      </c>
      <c r="E75" t="str">
        <f t="shared" si="10"/>
        <v>Healthy</v>
      </c>
      <c r="F75">
        <v>0</v>
      </c>
      <c r="G75">
        <v>1</v>
      </c>
      <c r="H75">
        <v>1</v>
      </c>
      <c r="I75">
        <v>1</v>
      </c>
      <c r="J75">
        <v>1</v>
      </c>
      <c r="K75">
        <v>1</v>
      </c>
      <c r="L75">
        <f t="shared" si="8"/>
        <v>0</v>
      </c>
      <c r="M75">
        <f t="shared" si="8"/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11"/>
        <v>0</v>
      </c>
    </row>
    <row r="76" spans="1:17" x14ac:dyDescent="0.25">
      <c r="A76" t="s">
        <v>119</v>
      </c>
      <c r="B76">
        <v>2897818</v>
      </c>
      <c r="C76">
        <v>0</v>
      </c>
      <c r="D76" t="str">
        <f t="shared" si="9"/>
        <v>FEMALE</v>
      </c>
      <c r="E76" t="str">
        <f t="shared" si="10"/>
        <v>Healthy</v>
      </c>
      <c r="F76">
        <v>0</v>
      </c>
      <c r="G76">
        <v>1</v>
      </c>
      <c r="H76">
        <v>1</v>
      </c>
      <c r="I76">
        <v>1</v>
      </c>
      <c r="J76">
        <v>1</v>
      </c>
      <c r="K76">
        <v>0</v>
      </c>
      <c r="L76">
        <f t="shared" si="8"/>
        <v>0</v>
      </c>
      <c r="M76">
        <f t="shared" si="8"/>
        <v>0</v>
      </c>
      <c r="N76">
        <f t="shared" si="8"/>
        <v>0</v>
      </c>
      <c r="O76">
        <f t="shared" si="8"/>
        <v>0</v>
      </c>
      <c r="P76">
        <f t="shared" si="8"/>
        <v>1</v>
      </c>
      <c r="Q76">
        <f t="shared" si="11"/>
        <v>0</v>
      </c>
    </row>
    <row r="77" spans="1:17" x14ac:dyDescent="0.25">
      <c r="A77" t="s">
        <v>122</v>
      </c>
      <c r="B77">
        <v>3965836</v>
      </c>
      <c r="C77">
        <v>0</v>
      </c>
      <c r="D77" t="str">
        <f t="shared" si="9"/>
        <v>FEMALE</v>
      </c>
      <c r="E77" t="str">
        <f t="shared" si="10"/>
        <v>Healthy</v>
      </c>
      <c r="F77">
        <v>0</v>
      </c>
      <c r="G77">
        <v>1</v>
      </c>
      <c r="H77">
        <v>1</v>
      </c>
      <c r="I77">
        <v>1</v>
      </c>
      <c r="J77">
        <v>1</v>
      </c>
      <c r="K77">
        <v>1</v>
      </c>
      <c r="L77">
        <f t="shared" si="8"/>
        <v>0</v>
      </c>
      <c r="M77">
        <f t="shared" si="8"/>
        <v>0</v>
      </c>
      <c r="N77">
        <f t="shared" si="8"/>
        <v>0</v>
      </c>
      <c r="O77">
        <f t="shared" si="8"/>
        <v>0</v>
      </c>
      <c r="P77">
        <f t="shared" si="8"/>
        <v>0</v>
      </c>
      <c r="Q77">
        <f t="shared" si="11"/>
        <v>0</v>
      </c>
    </row>
    <row r="78" spans="1:17" x14ac:dyDescent="0.25">
      <c r="A78" t="s">
        <v>123</v>
      </c>
      <c r="B78">
        <v>3965836</v>
      </c>
      <c r="C78">
        <v>0</v>
      </c>
      <c r="D78" t="str">
        <f t="shared" si="9"/>
        <v>FEMALE</v>
      </c>
      <c r="E78" t="str">
        <f t="shared" si="10"/>
        <v>Healthy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8"/>
        <v>1</v>
      </c>
      <c r="M78">
        <f t="shared" si="8"/>
        <v>1</v>
      </c>
      <c r="N78">
        <f t="shared" si="8"/>
        <v>1</v>
      </c>
      <c r="O78">
        <f t="shared" si="8"/>
        <v>1</v>
      </c>
      <c r="P78">
        <f t="shared" si="8"/>
        <v>1</v>
      </c>
      <c r="Q78">
        <f t="shared" si="11"/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opLeftCell="K1" zoomScaleNormal="100" workbookViewId="0">
      <selection activeCell="W38" sqref="W38"/>
    </sheetView>
  </sheetViews>
  <sheetFormatPr defaultRowHeight="15" x14ac:dyDescent="0.25"/>
  <cols>
    <col min="1" max="1" width="20.42578125" customWidth="1"/>
    <col min="5" max="5" width="16.140625" customWidth="1"/>
    <col min="6" max="6" width="20.42578125" customWidth="1"/>
    <col min="7" max="7" width="25.5703125" customWidth="1"/>
    <col min="8" max="8" width="22.85546875" customWidth="1"/>
    <col min="9" max="9" width="17.140625" customWidth="1"/>
    <col min="10" max="10" width="28.140625" customWidth="1"/>
    <col min="11" max="11" width="26.7109375" customWidth="1"/>
    <col min="16" max="16" width="13.85546875" customWidth="1"/>
    <col min="17" max="17" width="13.42578125" customWidth="1"/>
    <col min="18" max="18" width="19.85546875" customWidth="1"/>
    <col min="19" max="19" width="20" customWidth="1"/>
    <col min="21" max="21" width="28.140625" customWidth="1"/>
    <col min="22" max="22" width="19" customWidth="1"/>
    <col min="23" max="23" width="21.140625" customWidth="1"/>
    <col min="25" max="25" width="15.57031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2</v>
      </c>
      <c r="E1" t="s">
        <v>126</v>
      </c>
      <c r="F1" t="s">
        <v>126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</row>
    <row r="2" spans="1:27" x14ac:dyDescent="0.25">
      <c r="A2" t="s">
        <v>5</v>
      </c>
      <c r="B2">
        <v>1015022</v>
      </c>
      <c r="C2">
        <v>1</v>
      </c>
      <c r="D2" t="str">
        <f>IF(C2=1, "MALE", "FEMALE")</f>
        <v>MALE</v>
      </c>
      <c r="E2" t="str">
        <f>IF(F2=0,"Healthy","Parkinson")</f>
        <v>Healthy</v>
      </c>
      <c r="F2">
        <v>0</v>
      </c>
      <c r="G2">
        <v>1</v>
      </c>
      <c r="H2">
        <v>0</v>
      </c>
      <c r="I2">
        <v>0</v>
      </c>
      <c r="J2">
        <v>1</v>
      </c>
      <c r="K2">
        <v>1</v>
      </c>
      <c r="L2">
        <f>IF(G2 = $F2, 1, 0)</f>
        <v>0</v>
      </c>
      <c r="M2">
        <f t="shared" ref="M2:P17" si="0">IF(H2 = $F2, 1, 0)</f>
        <v>1</v>
      </c>
      <c r="N2">
        <f t="shared" si="0"/>
        <v>1</v>
      </c>
      <c r="O2">
        <f t="shared" si="0"/>
        <v>0</v>
      </c>
      <c r="P2">
        <f t="shared" si="0"/>
        <v>0</v>
      </c>
      <c r="Q2">
        <f>MODE(L2:P2)</f>
        <v>0</v>
      </c>
    </row>
    <row r="3" spans="1:27" x14ac:dyDescent="0.25">
      <c r="A3" t="s">
        <v>6</v>
      </c>
      <c r="B3">
        <v>1015022</v>
      </c>
      <c r="C3">
        <v>1</v>
      </c>
      <c r="D3" t="str">
        <f t="shared" ref="D3:D47" si="1">IF(C3=1, "MALE", "FEMALE")</f>
        <v>MALE</v>
      </c>
      <c r="E3" t="str">
        <f t="shared" ref="E3:E66" si="2">IF(F3=0,"Healthy","Parkinson")</f>
        <v>Healthy</v>
      </c>
      <c r="F3">
        <v>0</v>
      </c>
      <c r="G3">
        <v>1</v>
      </c>
      <c r="H3">
        <v>0</v>
      </c>
      <c r="I3">
        <v>0</v>
      </c>
      <c r="J3">
        <v>1</v>
      </c>
      <c r="K3">
        <v>1</v>
      </c>
      <c r="L3">
        <f t="shared" ref="L3:P47" si="3">IF(G3 = $F3, 1, 0)</f>
        <v>0</v>
      </c>
      <c r="M3">
        <f t="shared" si="0"/>
        <v>1</v>
      </c>
      <c r="N3">
        <f t="shared" si="0"/>
        <v>1</v>
      </c>
      <c r="O3">
        <f t="shared" si="0"/>
        <v>0</v>
      </c>
      <c r="P3">
        <f t="shared" si="0"/>
        <v>0</v>
      </c>
      <c r="Q3">
        <f t="shared" ref="Q3:Q47" si="4">MODE(L3:P3)</f>
        <v>0</v>
      </c>
    </row>
    <row r="4" spans="1:27" ht="15.75" thickBot="1" x14ac:dyDescent="0.3">
      <c r="A4" t="s">
        <v>13</v>
      </c>
      <c r="B4">
        <v>1060237</v>
      </c>
      <c r="C4">
        <v>1</v>
      </c>
      <c r="D4" t="str">
        <f t="shared" si="1"/>
        <v>MALE</v>
      </c>
      <c r="E4" t="str">
        <f t="shared" si="2"/>
        <v>Healthy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f t="shared" si="3"/>
        <v>0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4"/>
        <v>1</v>
      </c>
    </row>
    <row r="5" spans="1:27" x14ac:dyDescent="0.25">
      <c r="A5" t="s">
        <v>20</v>
      </c>
      <c r="B5">
        <v>1176130</v>
      </c>
      <c r="C5">
        <v>1</v>
      </c>
      <c r="D5" t="str">
        <f t="shared" si="1"/>
        <v>MALE</v>
      </c>
      <c r="E5" t="str">
        <f t="shared" si="2"/>
        <v>Healthy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3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4"/>
        <v>1</v>
      </c>
      <c r="S5" s="2"/>
      <c r="T5" s="3" t="s">
        <v>272</v>
      </c>
      <c r="Y5" s="2"/>
      <c r="Z5" s="17" t="s">
        <v>265</v>
      </c>
      <c r="AA5" s="3" t="s">
        <v>266</v>
      </c>
    </row>
    <row r="6" spans="1:27" x14ac:dyDescent="0.25">
      <c r="A6" t="s">
        <v>21</v>
      </c>
      <c r="B6">
        <v>1176130</v>
      </c>
      <c r="C6">
        <v>1</v>
      </c>
      <c r="D6" t="str">
        <f t="shared" si="1"/>
        <v>MALE</v>
      </c>
      <c r="E6" t="str">
        <f t="shared" si="2"/>
        <v>Healthy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f t="shared" si="3"/>
        <v>1</v>
      </c>
      <c r="M6">
        <f t="shared" si="0"/>
        <v>0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4"/>
        <v>1</v>
      </c>
      <c r="S6" s="4" t="s">
        <v>265</v>
      </c>
      <c r="T6" s="5">
        <f>COUNTIF(D:D, "MALE")</f>
        <v>28</v>
      </c>
      <c r="Y6" s="4" t="s">
        <v>291</v>
      </c>
      <c r="Z6" s="1">
        <f>T6</f>
        <v>28</v>
      </c>
      <c r="AA6" s="5">
        <f>T7</f>
        <v>18</v>
      </c>
    </row>
    <row r="7" spans="1:27" ht="15.75" thickBot="1" x14ac:dyDescent="0.3">
      <c r="A7" t="s">
        <v>24</v>
      </c>
      <c r="B7">
        <v>1192959</v>
      </c>
      <c r="C7">
        <v>0</v>
      </c>
      <c r="D7" t="str">
        <f t="shared" si="1"/>
        <v>FEMALE</v>
      </c>
      <c r="E7" t="str">
        <f t="shared" si="2"/>
        <v>Healthy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f t="shared" si="3"/>
        <v>1</v>
      </c>
      <c r="M7">
        <f t="shared" si="0"/>
        <v>1</v>
      </c>
      <c r="N7">
        <f t="shared" si="0"/>
        <v>0</v>
      </c>
      <c r="O7">
        <f t="shared" si="0"/>
        <v>0</v>
      </c>
      <c r="P7">
        <f t="shared" si="0"/>
        <v>1</v>
      </c>
      <c r="Q7">
        <f t="shared" si="4"/>
        <v>1</v>
      </c>
      <c r="S7" s="4" t="s">
        <v>266</v>
      </c>
      <c r="T7" s="5">
        <f>COUNTIF(D:D, "FEMALE")</f>
        <v>18</v>
      </c>
      <c r="Y7" s="6" t="s">
        <v>292</v>
      </c>
      <c r="Z7" s="18">
        <f xml:space="preserve"> T18</f>
        <v>18</v>
      </c>
      <c r="AA7" s="7">
        <f xml:space="preserve"> T29</f>
        <v>15</v>
      </c>
    </row>
    <row r="8" spans="1:27" ht="15.75" thickBot="1" x14ac:dyDescent="0.3">
      <c r="A8" t="s">
        <v>32</v>
      </c>
      <c r="B8">
        <v>1242111</v>
      </c>
      <c r="C8">
        <v>1</v>
      </c>
      <c r="D8" t="str">
        <f t="shared" si="1"/>
        <v>MALE</v>
      </c>
      <c r="E8" t="str">
        <f t="shared" si="2"/>
        <v>Healthy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f t="shared" si="3"/>
        <v>0</v>
      </c>
      <c r="M8">
        <f t="shared" si="0"/>
        <v>1</v>
      </c>
      <c r="N8">
        <f t="shared" si="0"/>
        <v>0</v>
      </c>
      <c r="O8">
        <f t="shared" si="0"/>
        <v>0</v>
      </c>
      <c r="P8">
        <f t="shared" si="0"/>
        <v>1</v>
      </c>
      <c r="Q8">
        <f t="shared" si="4"/>
        <v>0</v>
      </c>
      <c r="S8" s="6" t="s">
        <v>267</v>
      </c>
      <c r="T8" s="7">
        <f>SUM(T6:T7)</f>
        <v>46</v>
      </c>
    </row>
    <row r="9" spans="1:27" x14ac:dyDescent="0.25">
      <c r="A9" t="s">
        <v>33</v>
      </c>
      <c r="B9">
        <v>1242111</v>
      </c>
      <c r="C9">
        <v>1</v>
      </c>
      <c r="D9" t="str">
        <f t="shared" si="1"/>
        <v>MALE</v>
      </c>
      <c r="E9" t="str">
        <f t="shared" si="2"/>
        <v>Healthy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f t="shared" si="3"/>
        <v>1</v>
      </c>
      <c r="M9">
        <f t="shared" si="0"/>
        <v>1</v>
      </c>
      <c r="N9">
        <f t="shared" si="0"/>
        <v>0</v>
      </c>
      <c r="O9">
        <f t="shared" si="0"/>
        <v>1</v>
      </c>
      <c r="P9">
        <f t="shared" si="0"/>
        <v>1</v>
      </c>
      <c r="Q9">
        <f t="shared" si="4"/>
        <v>1</v>
      </c>
    </row>
    <row r="10" spans="1:27" x14ac:dyDescent="0.25">
      <c r="A10" t="s">
        <v>34</v>
      </c>
      <c r="B10">
        <v>1246296</v>
      </c>
      <c r="C10">
        <v>1</v>
      </c>
      <c r="D10" t="str">
        <f t="shared" si="1"/>
        <v>MALE</v>
      </c>
      <c r="E10" t="str">
        <f t="shared" si="2"/>
        <v>Healthy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f t="shared" si="3"/>
        <v>0</v>
      </c>
      <c r="M10">
        <f t="shared" si="0"/>
        <v>1</v>
      </c>
      <c r="N10">
        <f t="shared" si="0"/>
        <v>1</v>
      </c>
      <c r="O10">
        <f t="shared" si="0"/>
        <v>1</v>
      </c>
      <c r="P10">
        <f t="shared" si="0"/>
        <v>1</v>
      </c>
      <c r="Q10">
        <f t="shared" si="4"/>
        <v>1</v>
      </c>
      <c r="S10" s="8" t="s">
        <v>268</v>
      </c>
      <c r="T10" s="9" t="s">
        <v>273</v>
      </c>
      <c r="U10" s="9" t="s">
        <v>284</v>
      </c>
      <c r="V10" s="9" t="s">
        <v>289</v>
      </c>
      <c r="W10" s="9" t="s">
        <v>290</v>
      </c>
    </row>
    <row r="11" spans="1:27" x14ac:dyDescent="0.25">
      <c r="A11" t="s">
        <v>35</v>
      </c>
      <c r="B11">
        <v>1246296</v>
      </c>
      <c r="C11">
        <v>1</v>
      </c>
      <c r="D11" t="str">
        <f t="shared" si="1"/>
        <v>MALE</v>
      </c>
      <c r="E11" t="str">
        <f t="shared" si="2"/>
        <v>Healthy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f t="shared" si="3"/>
        <v>0</v>
      </c>
      <c r="M11">
        <f t="shared" si="0"/>
        <v>1</v>
      </c>
      <c r="N11">
        <f t="shared" si="0"/>
        <v>1</v>
      </c>
      <c r="O11">
        <f t="shared" si="0"/>
        <v>1</v>
      </c>
      <c r="P11">
        <f t="shared" si="0"/>
        <v>1</v>
      </c>
      <c r="Q11">
        <f t="shared" si="4"/>
        <v>1</v>
      </c>
      <c r="S11" s="11" t="s">
        <v>128</v>
      </c>
      <c r="T11" s="1">
        <f>SUMIF(D:D, "MALE", L:L)</f>
        <v>17</v>
      </c>
      <c r="U11" s="1">
        <f xml:space="preserve"> T11 *100 /$T$6</f>
        <v>60.714285714285715</v>
      </c>
      <c r="V11" s="1"/>
      <c r="W11" s="12"/>
    </row>
    <row r="12" spans="1:27" x14ac:dyDescent="0.25">
      <c r="A12" t="s">
        <v>38</v>
      </c>
      <c r="B12">
        <v>1268753</v>
      </c>
      <c r="C12">
        <v>0</v>
      </c>
      <c r="D12" t="str">
        <f t="shared" si="1"/>
        <v>FEMALE</v>
      </c>
      <c r="E12" t="str">
        <f t="shared" si="2"/>
        <v>Healthy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L12">
        <f t="shared" si="3"/>
        <v>0</v>
      </c>
      <c r="M12">
        <f t="shared" si="0"/>
        <v>0</v>
      </c>
      <c r="N12">
        <f t="shared" si="0"/>
        <v>0</v>
      </c>
      <c r="O12">
        <f t="shared" si="0"/>
        <v>1</v>
      </c>
      <c r="P12">
        <f t="shared" si="0"/>
        <v>1</v>
      </c>
      <c r="Q12">
        <f t="shared" si="4"/>
        <v>0</v>
      </c>
      <c r="S12" s="11" t="s">
        <v>129</v>
      </c>
      <c r="T12" s="1">
        <f>SUMIF(D:D, "MALE", M:M)</f>
        <v>20</v>
      </c>
      <c r="U12" s="1">
        <f t="shared" ref="U12:U15" si="5" xml:space="preserve"> T12 *100 /$T$6</f>
        <v>71.428571428571431</v>
      </c>
      <c r="V12" s="1"/>
      <c r="W12" s="12"/>
    </row>
    <row r="13" spans="1:27" x14ac:dyDescent="0.25">
      <c r="A13" t="s">
        <v>44</v>
      </c>
      <c r="B13">
        <v>1363123</v>
      </c>
      <c r="C13">
        <v>1</v>
      </c>
      <c r="D13" t="str">
        <f t="shared" si="1"/>
        <v>MALE</v>
      </c>
      <c r="E13" t="str">
        <f t="shared" si="2"/>
        <v>Healthy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3"/>
        <v>1</v>
      </c>
      <c r="M13">
        <f t="shared" si="0"/>
        <v>1</v>
      </c>
      <c r="N13">
        <f t="shared" si="0"/>
        <v>1</v>
      </c>
      <c r="O13">
        <f t="shared" si="0"/>
        <v>1</v>
      </c>
      <c r="P13">
        <f t="shared" si="0"/>
        <v>1</v>
      </c>
      <c r="Q13">
        <f t="shared" si="4"/>
        <v>1</v>
      </c>
      <c r="S13" s="11" t="s">
        <v>130</v>
      </c>
      <c r="T13" s="1">
        <f>SUMIF(D:D, "MALE", N:N)</f>
        <v>21</v>
      </c>
      <c r="U13" s="1">
        <f t="shared" si="5"/>
        <v>75</v>
      </c>
      <c r="V13" s="1"/>
      <c r="W13" s="12"/>
    </row>
    <row r="14" spans="1:27" x14ac:dyDescent="0.25">
      <c r="A14" t="s">
        <v>45</v>
      </c>
      <c r="B14">
        <v>1363123</v>
      </c>
      <c r="C14">
        <v>1</v>
      </c>
      <c r="D14" t="str">
        <f t="shared" si="1"/>
        <v>MALE</v>
      </c>
      <c r="E14" t="str">
        <f t="shared" si="2"/>
        <v>Healthy</v>
      </c>
      <c r="F14">
        <v>0</v>
      </c>
      <c r="G14">
        <v>0</v>
      </c>
      <c r="H14">
        <v>1</v>
      </c>
      <c r="I14">
        <v>0</v>
      </c>
      <c r="J14">
        <v>1</v>
      </c>
      <c r="K14">
        <v>1</v>
      </c>
      <c r="L14">
        <f t="shared" si="3"/>
        <v>1</v>
      </c>
      <c r="M14">
        <f t="shared" si="0"/>
        <v>0</v>
      </c>
      <c r="N14">
        <f t="shared" si="0"/>
        <v>1</v>
      </c>
      <c r="O14">
        <f t="shared" si="0"/>
        <v>0</v>
      </c>
      <c r="P14">
        <f t="shared" si="0"/>
        <v>0</v>
      </c>
      <c r="Q14">
        <f t="shared" si="4"/>
        <v>0</v>
      </c>
      <c r="S14" s="11" t="s">
        <v>279</v>
      </c>
      <c r="T14" s="1">
        <f>SUMIF(D:D, "MALE", O:O)</f>
        <v>14</v>
      </c>
      <c r="U14" s="1">
        <f t="shared" si="5"/>
        <v>50</v>
      </c>
      <c r="V14" s="1"/>
      <c r="W14" s="12"/>
    </row>
    <row r="15" spans="1:27" x14ac:dyDescent="0.25">
      <c r="A15" t="s">
        <v>46</v>
      </c>
      <c r="B15">
        <v>1378646</v>
      </c>
      <c r="C15">
        <v>1</v>
      </c>
      <c r="D15" t="str">
        <f t="shared" si="1"/>
        <v>MALE</v>
      </c>
      <c r="E15" t="str">
        <f t="shared" si="2"/>
        <v>Healthy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f t="shared" si="3"/>
        <v>1</v>
      </c>
      <c r="M15">
        <f t="shared" si="0"/>
        <v>1</v>
      </c>
      <c r="N15">
        <f t="shared" si="0"/>
        <v>1</v>
      </c>
      <c r="O15">
        <f t="shared" si="0"/>
        <v>1</v>
      </c>
      <c r="P15">
        <f t="shared" si="0"/>
        <v>0</v>
      </c>
      <c r="Q15">
        <f t="shared" si="4"/>
        <v>1</v>
      </c>
      <c r="S15" s="11" t="s">
        <v>280</v>
      </c>
      <c r="T15" s="1">
        <f>SUMIF(D:D, "MALE", P:P)</f>
        <v>16</v>
      </c>
      <c r="U15" s="1">
        <f t="shared" si="5"/>
        <v>57.142857142857146</v>
      </c>
      <c r="V15" s="1"/>
      <c r="W15" s="12"/>
    </row>
    <row r="16" spans="1:27" x14ac:dyDescent="0.25">
      <c r="A16" t="s">
        <v>49</v>
      </c>
      <c r="B16">
        <v>1389445</v>
      </c>
      <c r="C16">
        <v>0</v>
      </c>
      <c r="D16" t="str">
        <f t="shared" si="1"/>
        <v>FEMALE</v>
      </c>
      <c r="E16" t="str">
        <f t="shared" si="2"/>
        <v>Healthy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f t="shared" si="3"/>
        <v>1</v>
      </c>
      <c r="M16">
        <f t="shared" si="0"/>
        <v>1</v>
      </c>
      <c r="N16">
        <f t="shared" si="0"/>
        <v>0</v>
      </c>
      <c r="O16">
        <f t="shared" si="0"/>
        <v>1</v>
      </c>
      <c r="P16">
        <f t="shared" si="0"/>
        <v>0</v>
      </c>
      <c r="Q16">
        <f t="shared" si="4"/>
        <v>1</v>
      </c>
      <c r="S16" s="19" t="s">
        <v>283</v>
      </c>
      <c r="T16" s="20"/>
      <c r="U16" s="20">
        <f>AVERAGE(U11:U15)</f>
        <v>62.857142857142854</v>
      </c>
      <c r="V16" s="1">
        <f xml:space="preserve"> Table68371120[[#This Row],[Column3]] - 1.96*$U17/SQRT($T$6)</f>
        <v>59.045975057110944</v>
      </c>
      <c r="W16" s="1">
        <f xml:space="preserve"> Table68371120[[#This Row],[Column3]] + 1.96*$U$17/SQRT($T$6)</f>
        <v>66.668310657174757</v>
      </c>
    </row>
    <row r="17" spans="1:23" x14ac:dyDescent="0.25">
      <c r="A17" t="s">
        <v>60</v>
      </c>
      <c r="B17">
        <v>1478082</v>
      </c>
      <c r="C17">
        <v>1</v>
      </c>
      <c r="D17" t="str">
        <f t="shared" si="1"/>
        <v>MALE</v>
      </c>
      <c r="E17" t="str">
        <f t="shared" si="2"/>
        <v>Healthy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f t="shared" si="3"/>
        <v>1</v>
      </c>
      <c r="M17">
        <f t="shared" si="0"/>
        <v>1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4"/>
        <v>0</v>
      </c>
      <c r="S17" s="19" t="s">
        <v>277</v>
      </c>
      <c r="T17" s="20"/>
      <c r="U17" s="20">
        <f>_xlfn.STDEV.S(U11:U15)</f>
        <v>10.289185922062828</v>
      </c>
      <c r="V17" s="1"/>
      <c r="W17" s="12"/>
    </row>
    <row r="18" spans="1:23" x14ac:dyDescent="0.25">
      <c r="A18" t="s">
        <v>61</v>
      </c>
      <c r="B18">
        <v>1478082</v>
      </c>
      <c r="C18">
        <v>1</v>
      </c>
      <c r="D18" t="str">
        <f t="shared" si="1"/>
        <v>MALE</v>
      </c>
      <c r="E18" t="str">
        <f t="shared" si="2"/>
        <v>Healthy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f t="shared" si="3"/>
        <v>1</v>
      </c>
      <c r="M18">
        <f t="shared" si="3"/>
        <v>1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4"/>
        <v>0</v>
      </c>
      <c r="S18" s="11" t="s">
        <v>271</v>
      </c>
      <c r="T18" s="1">
        <f>SUMIF(D:D, "MALE", Q:Q)</f>
        <v>18</v>
      </c>
      <c r="U18" s="1"/>
      <c r="V18" s="1"/>
      <c r="W18" s="12"/>
    </row>
    <row r="19" spans="1:23" x14ac:dyDescent="0.25">
      <c r="A19" t="s">
        <v>67</v>
      </c>
      <c r="B19">
        <v>1488884</v>
      </c>
      <c r="C19">
        <v>0</v>
      </c>
      <c r="D19" t="str">
        <f t="shared" si="1"/>
        <v>FEMALE</v>
      </c>
      <c r="E19" t="str">
        <f t="shared" si="2"/>
        <v>Healthy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f t="shared" si="3"/>
        <v>0</v>
      </c>
      <c r="M19">
        <f t="shared" si="3"/>
        <v>1</v>
      </c>
      <c r="N19">
        <f t="shared" si="3"/>
        <v>1</v>
      </c>
      <c r="O19">
        <f t="shared" si="3"/>
        <v>1</v>
      </c>
      <c r="P19">
        <f t="shared" si="3"/>
        <v>1</v>
      </c>
      <c r="Q19">
        <f t="shared" si="4"/>
        <v>1</v>
      </c>
      <c r="S19" s="14" t="s">
        <v>286</v>
      </c>
      <c r="T19" s="15"/>
      <c r="U19" s="15">
        <f xml:space="preserve"> T18 * 100 / T6</f>
        <v>64.285714285714292</v>
      </c>
      <c r="V19" s="15"/>
      <c r="W19" s="16"/>
    </row>
    <row r="20" spans="1:23" x14ac:dyDescent="0.25">
      <c r="A20" t="s">
        <v>68</v>
      </c>
      <c r="B20">
        <v>1488884</v>
      </c>
      <c r="C20">
        <v>0</v>
      </c>
      <c r="D20" t="str">
        <f t="shared" si="1"/>
        <v>FEMALE</v>
      </c>
      <c r="E20" t="str">
        <f t="shared" si="2"/>
        <v>Healthy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3"/>
        <v>1</v>
      </c>
      <c r="M20">
        <f t="shared" si="3"/>
        <v>1</v>
      </c>
      <c r="N20">
        <f t="shared" si="3"/>
        <v>1</v>
      </c>
      <c r="O20">
        <f t="shared" si="3"/>
        <v>1</v>
      </c>
      <c r="P20">
        <f t="shared" si="3"/>
        <v>1</v>
      </c>
      <c r="Q20">
        <f t="shared" si="4"/>
        <v>1</v>
      </c>
    </row>
    <row r="21" spans="1:23" x14ac:dyDescent="0.25">
      <c r="A21" t="s">
        <v>69</v>
      </c>
      <c r="B21">
        <v>1494324</v>
      </c>
      <c r="C21">
        <v>0</v>
      </c>
      <c r="D21" t="str">
        <f t="shared" si="1"/>
        <v>FEMALE</v>
      </c>
      <c r="E21" t="str">
        <f t="shared" si="2"/>
        <v>Healthy</v>
      </c>
      <c r="F21">
        <v>0</v>
      </c>
      <c r="G21">
        <v>1</v>
      </c>
      <c r="H21">
        <v>0</v>
      </c>
      <c r="I21">
        <v>1</v>
      </c>
      <c r="J21">
        <v>1</v>
      </c>
      <c r="K21">
        <v>1</v>
      </c>
      <c r="L21">
        <f t="shared" si="3"/>
        <v>0</v>
      </c>
      <c r="M21">
        <f t="shared" si="3"/>
        <v>1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4"/>
        <v>0</v>
      </c>
      <c r="S21" s="8" t="s">
        <v>269</v>
      </c>
      <c r="T21" s="9" t="s">
        <v>273</v>
      </c>
      <c r="U21" s="9" t="s">
        <v>284</v>
      </c>
      <c r="V21" s="9" t="s">
        <v>289</v>
      </c>
      <c r="W21" s="9" t="s">
        <v>290</v>
      </c>
    </row>
    <row r="22" spans="1:23" x14ac:dyDescent="0.25">
      <c r="A22" t="s">
        <v>70</v>
      </c>
      <c r="B22">
        <v>1494324</v>
      </c>
      <c r="C22">
        <v>0</v>
      </c>
      <c r="D22" t="str">
        <f t="shared" si="1"/>
        <v>FEMALE</v>
      </c>
      <c r="E22" t="str">
        <f t="shared" si="2"/>
        <v>Healthy</v>
      </c>
      <c r="F22">
        <v>0</v>
      </c>
      <c r="G22">
        <v>1</v>
      </c>
      <c r="H22">
        <v>0</v>
      </c>
      <c r="I22">
        <v>1</v>
      </c>
      <c r="J22">
        <v>1</v>
      </c>
      <c r="K22">
        <v>0</v>
      </c>
      <c r="L22">
        <f t="shared" si="3"/>
        <v>0</v>
      </c>
      <c r="M22">
        <f t="shared" si="3"/>
        <v>1</v>
      </c>
      <c r="N22">
        <f t="shared" si="3"/>
        <v>0</v>
      </c>
      <c r="O22">
        <f t="shared" si="3"/>
        <v>0</v>
      </c>
      <c r="P22">
        <f t="shared" si="3"/>
        <v>1</v>
      </c>
      <c r="Q22">
        <f t="shared" si="4"/>
        <v>0</v>
      </c>
      <c r="S22" s="11" t="s">
        <v>128</v>
      </c>
      <c r="T22" s="1">
        <f>SUMIF(D:D, "FEMALE", L:L)</f>
        <v>12</v>
      </c>
      <c r="U22" s="1">
        <f xml:space="preserve"> T22 *100 /$T$7</f>
        <v>66.666666666666671</v>
      </c>
      <c r="V22" s="1"/>
      <c r="W22" s="12"/>
    </row>
    <row r="23" spans="1:23" x14ac:dyDescent="0.25">
      <c r="A23" t="s">
        <v>73</v>
      </c>
      <c r="B23">
        <v>1521605</v>
      </c>
      <c r="C23">
        <v>0</v>
      </c>
      <c r="D23" t="str">
        <f t="shared" si="1"/>
        <v>FEMALE</v>
      </c>
      <c r="E23" t="str">
        <f t="shared" si="2"/>
        <v>Healthy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f t="shared" si="3"/>
        <v>1</v>
      </c>
      <c r="M23">
        <f t="shared" si="3"/>
        <v>1</v>
      </c>
      <c r="N23">
        <f t="shared" si="3"/>
        <v>0</v>
      </c>
      <c r="O23">
        <f t="shared" si="3"/>
        <v>1</v>
      </c>
      <c r="P23">
        <f t="shared" si="3"/>
        <v>1</v>
      </c>
      <c r="Q23">
        <f t="shared" si="4"/>
        <v>1</v>
      </c>
      <c r="S23" s="11" t="s">
        <v>129</v>
      </c>
      <c r="T23" s="1">
        <f>SUMIF(D:D, "FEMALE", M:M)</f>
        <v>15</v>
      </c>
      <c r="U23" s="1">
        <f t="shared" ref="U23:U26" si="6" xml:space="preserve"> T23 *100 /$T$7</f>
        <v>83.333333333333329</v>
      </c>
      <c r="V23" s="1"/>
      <c r="W23" s="12"/>
    </row>
    <row r="24" spans="1:23" x14ac:dyDescent="0.25">
      <c r="A24" t="s">
        <v>74</v>
      </c>
      <c r="B24">
        <v>1521605</v>
      </c>
      <c r="C24">
        <v>0</v>
      </c>
      <c r="D24" t="str">
        <f t="shared" si="1"/>
        <v>FEMALE</v>
      </c>
      <c r="E24" t="str">
        <f t="shared" si="2"/>
        <v>Healthy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f t="shared" si="3"/>
        <v>1</v>
      </c>
      <c r="M24">
        <f t="shared" si="3"/>
        <v>1</v>
      </c>
      <c r="N24">
        <f t="shared" si="3"/>
        <v>0</v>
      </c>
      <c r="O24">
        <f t="shared" si="3"/>
        <v>0</v>
      </c>
      <c r="P24">
        <f t="shared" si="3"/>
        <v>1</v>
      </c>
      <c r="Q24">
        <f t="shared" si="4"/>
        <v>1</v>
      </c>
      <c r="S24" s="11" t="s">
        <v>130</v>
      </c>
      <c r="T24" s="1">
        <f>SUMIF(D:D, "FEMALE", N:N)</f>
        <v>9</v>
      </c>
      <c r="U24" s="1">
        <f t="shared" si="6"/>
        <v>50</v>
      </c>
      <c r="V24" s="1"/>
      <c r="W24" s="12"/>
    </row>
    <row r="25" spans="1:23" x14ac:dyDescent="0.25">
      <c r="A25" t="s">
        <v>75</v>
      </c>
      <c r="B25">
        <v>1523843</v>
      </c>
      <c r="C25">
        <v>1</v>
      </c>
      <c r="D25" t="str">
        <f t="shared" si="1"/>
        <v>MALE</v>
      </c>
      <c r="E25" t="str">
        <f t="shared" si="2"/>
        <v>Healthy</v>
      </c>
      <c r="F25">
        <v>0</v>
      </c>
      <c r="G25">
        <v>1</v>
      </c>
      <c r="H25">
        <v>1</v>
      </c>
      <c r="I25">
        <v>1</v>
      </c>
      <c r="J25">
        <v>1</v>
      </c>
      <c r="K25"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1</v>
      </c>
      <c r="Q25">
        <f t="shared" si="4"/>
        <v>0</v>
      </c>
      <c r="S25" s="11" t="s">
        <v>279</v>
      </c>
      <c r="T25" s="1">
        <f>SUMIF(D:D, "FEMALE", O:O)</f>
        <v>13</v>
      </c>
      <c r="U25" s="1">
        <f t="shared" si="6"/>
        <v>72.222222222222229</v>
      </c>
      <c r="V25" s="1"/>
      <c r="W25" s="12"/>
    </row>
    <row r="26" spans="1:23" x14ac:dyDescent="0.25">
      <c r="A26" t="s">
        <v>76</v>
      </c>
      <c r="B26">
        <v>1523843</v>
      </c>
      <c r="C26">
        <v>1</v>
      </c>
      <c r="D26" t="str">
        <f t="shared" si="1"/>
        <v>MALE</v>
      </c>
      <c r="E26" t="str">
        <f t="shared" si="2"/>
        <v>Healthy</v>
      </c>
      <c r="F26">
        <v>0</v>
      </c>
      <c r="G26">
        <v>0</v>
      </c>
      <c r="H26">
        <v>0</v>
      </c>
      <c r="I26">
        <v>1</v>
      </c>
      <c r="J26">
        <v>1</v>
      </c>
      <c r="K26">
        <v>1</v>
      </c>
      <c r="L26">
        <f t="shared" si="3"/>
        <v>1</v>
      </c>
      <c r="M26">
        <f t="shared" si="3"/>
        <v>1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4"/>
        <v>0</v>
      </c>
      <c r="S26" s="11" t="s">
        <v>280</v>
      </c>
      <c r="T26" s="1">
        <f>SUMIF(D:D, "FEMALE", P:P)</f>
        <v>9</v>
      </c>
      <c r="U26" s="1">
        <f t="shared" si="6"/>
        <v>50</v>
      </c>
      <c r="V26" s="1"/>
      <c r="W26" s="12"/>
    </row>
    <row r="27" spans="1:23" x14ac:dyDescent="0.25">
      <c r="A27" t="s">
        <v>77</v>
      </c>
      <c r="B27">
        <v>1535159</v>
      </c>
      <c r="C27">
        <v>0</v>
      </c>
      <c r="D27" t="str">
        <f t="shared" si="1"/>
        <v>FEMALE</v>
      </c>
      <c r="E27" t="str">
        <f t="shared" si="2"/>
        <v>Healthy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f t="shared" si="3"/>
        <v>0</v>
      </c>
      <c r="M27">
        <f t="shared" si="3"/>
        <v>1</v>
      </c>
      <c r="N27">
        <f t="shared" si="3"/>
        <v>1</v>
      </c>
      <c r="O27">
        <f t="shared" si="3"/>
        <v>0</v>
      </c>
      <c r="P27">
        <f t="shared" si="3"/>
        <v>1</v>
      </c>
      <c r="Q27">
        <f t="shared" si="4"/>
        <v>1</v>
      </c>
      <c r="S27" s="19" t="s">
        <v>283</v>
      </c>
      <c r="T27" s="20"/>
      <c r="U27" s="20">
        <f>AVERAGE(U22:U26)</f>
        <v>64.444444444444443</v>
      </c>
      <c r="V27" s="1">
        <f>Table683731221[[#This Row],[Column3]] - 1.96*$U28/SQRT(T7)</f>
        <v>57.75173809766887</v>
      </c>
      <c r="W27" s="1">
        <f>Table683731221[[#This Row],[Column3]] + 1.96*$U28/SQRT(T7)</f>
        <v>71.137150791220023</v>
      </c>
    </row>
    <row r="28" spans="1:23" x14ac:dyDescent="0.25">
      <c r="A28" t="s">
        <v>80</v>
      </c>
      <c r="B28">
        <v>1659474</v>
      </c>
      <c r="C28">
        <v>1</v>
      </c>
      <c r="D28" t="str">
        <f t="shared" si="1"/>
        <v>MALE</v>
      </c>
      <c r="E28" t="str">
        <f t="shared" si="2"/>
        <v>Healthy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f t="shared" si="3"/>
        <v>1</v>
      </c>
      <c r="M28">
        <f t="shared" si="3"/>
        <v>1</v>
      </c>
      <c r="N28">
        <f t="shared" si="3"/>
        <v>1</v>
      </c>
      <c r="O28">
        <f t="shared" si="3"/>
        <v>0</v>
      </c>
      <c r="P28">
        <f t="shared" si="3"/>
        <v>0</v>
      </c>
      <c r="Q28">
        <f t="shared" si="4"/>
        <v>1</v>
      </c>
      <c r="S28" s="19" t="s">
        <v>277</v>
      </c>
      <c r="T28" s="20"/>
      <c r="U28" s="20">
        <f>_xlfn.STDEV.S(U22:U26)</f>
        <v>14.487116456005875</v>
      </c>
      <c r="V28" s="1"/>
      <c r="W28" s="12"/>
    </row>
    <row r="29" spans="1:23" x14ac:dyDescent="0.25">
      <c r="A29" t="s">
        <v>81</v>
      </c>
      <c r="B29">
        <v>1659474</v>
      </c>
      <c r="C29">
        <v>1</v>
      </c>
      <c r="D29" t="str">
        <f t="shared" si="1"/>
        <v>MALE</v>
      </c>
      <c r="E29" t="str">
        <f t="shared" si="2"/>
        <v>Healthy</v>
      </c>
      <c r="F29">
        <v>0</v>
      </c>
      <c r="G29">
        <v>1</v>
      </c>
      <c r="H29">
        <v>0</v>
      </c>
      <c r="I29">
        <v>0</v>
      </c>
      <c r="J29">
        <v>1</v>
      </c>
      <c r="K29">
        <v>1</v>
      </c>
      <c r="L29">
        <f t="shared" si="3"/>
        <v>0</v>
      </c>
      <c r="M29">
        <f t="shared" si="3"/>
        <v>1</v>
      </c>
      <c r="N29">
        <f t="shared" si="3"/>
        <v>1</v>
      </c>
      <c r="O29">
        <f t="shared" si="3"/>
        <v>0</v>
      </c>
      <c r="P29">
        <f t="shared" si="3"/>
        <v>0</v>
      </c>
      <c r="Q29">
        <f t="shared" si="4"/>
        <v>0</v>
      </c>
      <c r="S29" s="11" t="s">
        <v>271</v>
      </c>
      <c r="T29" s="1">
        <f>SUMIF(D:D, "FEMALE", Q:Q)</f>
        <v>15</v>
      </c>
      <c r="U29" s="1"/>
      <c r="V29" s="1"/>
      <c r="W29" s="12"/>
    </row>
    <row r="30" spans="1:23" x14ac:dyDescent="0.25">
      <c r="A30" t="s">
        <v>84</v>
      </c>
      <c r="B30">
        <v>1688324</v>
      </c>
      <c r="C30">
        <v>1</v>
      </c>
      <c r="D30" t="str">
        <f t="shared" si="1"/>
        <v>MALE</v>
      </c>
      <c r="E30" t="str">
        <f t="shared" si="2"/>
        <v>Healthy</v>
      </c>
      <c r="F30">
        <v>0</v>
      </c>
      <c r="G30">
        <v>1</v>
      </c>
      <c r="H30">
        <v>1</v>
      </c>
      <c r="I30">
        <v>1</v>
      </c>
      <c r="J30">
        <v>1</v>
      </c>
      <c r="K30">
        <v>0</v>
      </c>
      <c r="L30">
        <f t="shared" si="3"/>
        <v>0</v>
      </c>
      <c r="M30">
        <f t="shared" si="3"/>
        <v>0</v>
      </c>
      <c r="N30">
        <f t="shared" si="3"/>
        <v>0</v>
      </c>
      <c r="O30">
        <f t="shared" si="3"/>
        <v>0</v>
      </c>
      <c r="P30">
        <f t="shared" si="3"/>
        <v>1</v>
      </c>
      <c r="Q30">
        <f t="shared" si="4"/>
        <v>0</v>
      </c>
      <c r="S30" s="14" t="s">
        <v>286</v>
      </c>
      <c r="T30" s="15"/>
      <c r="U30" s="15">
        <f xml:space="preserve"> T29 * 100 / T7</f>
        <v>83.333333333333329</v>
      </c>
      <c r="V30" s="15"/>
      <c r="W30" s="16"/>
    </row>
    <row r="31" spans="1:23" x14ac:dyDescent="0.25">
      <c r="A31" t="s">
        <v>87</v>
      </c>
      <c r="B31">
        <v>1764046</v>
      </c>
      <c r="C31">
        <v>1</v>
      </c>
      <c r="D31" t="str">
        <f t="shared" si="1"/>
        <v>MALE</v>
      </c>
      <c r="E31" t="str">
        <f t="shared" si="2"/>
        <v>Healthy</v>
      </c>
      <c r="F31">
        <v>0</v>
      </c>
      <c r="G31">
        <v>1</v>
      </c>
      <c r="H31">
        <v>0</v>
      </c>
      <c r="I31">
        <v>0</v>
      </c>
      <c r="J31">
        <v>1</v>
      </c>
      <c r="K31">
        <v>0</v>
      </c>
      <c r="L31">
        <f t="shared" si="3"/>
        <v>0</v>
      </c>
      <c r="M31">
        <f t="shared" si="3"/>
        <v>1</v>
      </c>
      <c r="N31">
        <f t="shared" si="3"/>
        <v>1</v>
      </c>
      <c r="O31">
        <f t="shared" si="3"/>
        <v>0</v>
      </c>
      <c r="P31">
        <f t="shared" si="3"/>
        <v>1</v>
      </c>
      <c r="Q31">
        <f t="shared" si="4"/>
        <v>1</v>
      </c>
    </row>
    <row r="32" spans="1:23" x14ac:dyDescent="0.25">
      <c r="A32" t="s">
        <v>88</v>
      </c>
      <c r="B32">
        <v>1785202</v>
      </c>
      <c r="C32">
        <v>1</v>
      </c>
      <c r="D32" t="str">
        <f t="shared" si="1"/>
        <v>MALE</v>
      </c>
      <c r="E32" t="str">
        <f t="shared" si="2"/>
        <v>Healthy</v>
      </c>
      <c r="F32">
        <v>0</v>
      </c>
      <c r="G32">
        <v>0</v>
      </c>
      <c r="H32">
        <v>1</v>
      </c>
      <c r="I32">
        <v>0</v>
      </c>
      <c r="J32">
        <v>1</v>
      </c>
      <c r="K32">
        <v>0</v>
      </c>
      <c r="L32">
        <f t="shared" si="3"/>
        <v>1</v>
      </c>
      <c r="M32">
        <f t="shared" si="3"/>
        <v>0</v>
      </c>
      <c r="N32">
        <f t="shared" si="3"/>
        <v>1</v>
      </c>
      <c r="O32">
        <f t="shared" si="3"/>
        <v>0</v>
      </c>
      <c r="P32">
        <f t="shared" si="3"/>
        <v>1</v>
      </c>
      <c r="Q32">
        <f t="shared" si="4"/>
        <v>1</v>
      </c>
      <c r="S32" s="8" t="s">
        <v>282</v>
      </c>
      <c r="T32" s="9" t="s">
        <v>273</v>
      </c>
      <c r="U32" s="9" t="s">
        <v>284</v>
      </c>
      <c r="V32" s="9" t="s">
        <v>289</v>
      </c>
      <c r="W32" s="9" t="s">
        <v>290</v>
      </c>
    </row>
    <row r="33" spans="1:23" x14ac:dyDescent="0.25">
      <c r="A33" t="s">
        <v>89</v>
      </c>
      <c r="B33">
        <v>1785202</v>
      </c>
      <c r="C33">
        <v>1</v>
      </c>
      <c r="D33" t="str">
        <f t="shared" si="1"/>
        <v>MALE</v>
      </c>
      <c r="E33" t="str">
        <f t="shared" si="2"/>
        <v>Healthy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3"/>
        <v>1</v>
      </c>
      <c r="M33">
        <f t="shared" si="3"/>
        <v>1</v>
      </c>
      <c r="N33">
        <f t="shared" si="3"/>
        <v>1</v>
      </c>
      <c r="O33">
        <f t="shared" si="3"/>
        <v>1</v>
      </c>
      <c r="P33">
        <f t="shared" si="3"/>
        <v>1</v>
      </c>
      <c r="Q33">
        <f t="shared" si="4"/>
        <v>1</v>
      </c>
      <c r="S33" s="11" t="s">
        <v>128</v>
      </c>
      <c r="T33" s="1">
        <f>SUM(L:L)</f>
        <v>29</v>
      </c>
      <c r="U33" s="1">
        <f xml:space="preserve"> T33 *100 /$T$8</f>
        <v>63.043478260869563</v>
      </c>
      <c r="V33" s="1"/>
      <c r="W33" s="12"/>
    </row>
    <row r="34" spans="1:23" x14ac:dyDescent="0.25">
      <c r="A34" t="s">
        <v>94</v>
      </c>
      <c r="B34">
        <v>1800584</v>
      </c>
      <c r="C34">
        <v>1</v>
      </c>
      <c r="D34" t="str">
        <f t="shared" si="1"/>
        <v>MALE</v>
      </c>
      <c r="E34" t="str">
        <f t="shared" si="2"/>
        <v>Healthy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f t="shared" si="3"/>
        <v>1</v>
      </c>
      <c r="M34">
        <f t="shared" si="3"/>
        <v>0</v>
      </c>
      <c r="N34">
        <f t="shared" si="3"/>
        <v>1</v>
      </c>
      <c r="O34">
        <f t="shared" si="3"/>
        <v>1</v>
      </c>
      <c r="P34">
        <f t="shared" si="3"/>
        <v>1</v>
      </c>
      <c r="Q34">
        <f t="shared" si="4"/>
        <v>1</v>
      </c>
      <c r="S34" s="11" t="s">
        <v>129</v>
      </c>
      <c r="T34" s="1">
        <f>SUM(M:M)</f>
        <v>35</v>
      </c>
      <c r="U34" s="1">
        <f t="shared" ref="U34:U37" si="7" xml:space="preserve"> T34 *100 /$T$8</f>
        <v>76.086956521739125</v>
      </c>
      <c r="V34" s="1"/>
      <c r="W34" s="12"/>
    </row>
    <row r="35" spans="1:23" x14ac:dyDescent="0.25">
      <c r="A35" t="s">
        <v>98</v>
      </c>
      <c r="B35">
        <v>1834628</v>
      </c>
      <c r="C35">
        <v>0</v>
      </c>
      <c r="D35" t="str">
        <f t="shared" si="1"/>
        <v>FEMALE</v>
      </c>
      <c r="E35" t="str">
        <f t="shared" si="2"/>
        <v>Healthy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f t="shared" si="3"/>
        <v>1</v>
      </c>
      <c r="M35">
        <f t="shared" si="3"/>
        <v>1</v>
      </c>
      <c r="N35">
        <f t="shared" si="3"/>
        <v>1</v>
      </c>
      <c r="O35">
        <f t="shared" si="3"/>
        <v>1</v>
      </c>
      <c r="P35">
        <f t="shared" si="3"/>
        <v>0</v>
      </c>
      <c r="Q35">
        <f t="shared" si="4"/>
        <v>1</v>
      </c>
      <c r="S35" s="11" t="s">
        <v>130</v>
      </c>
      <c r="T35" s="1">
        <f>SUM(N:N)</f>
        <v>30</v>
      </c>
      <c r="U35" s="1">
        <f t="shared" si="7"/>
        <v>65.217391304347828</v>
      </c>
      <c r="V35" s="1"/>
      <c r="W35" s="12"/>
    </row>
    <row r="36" spans="1:23" x14ac:dyDescent="0.25">
      <c r="A36" t="s">
        <v>99</v>
      </c>
      <c r="B36">
        <v>1834628</v>
      </c>
      <c r="C36">
        <v>0</v>
      </c>
      <c r="D36" t="str">
        <f t="shared" si="1"/>
        <v>FEMALE</v>
      </c>
      <c r="E36" t="str">
        <f t="shared" si="2"/>
        <v>Healthy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f t="shared" si="3"/>
        <v>1</v>
      </c>
      <c r="M36">
        <f t="shared" si="3"/>
        <v>1</v>
      </c>
      <c r="N36">
        <f t="shared" si="3"/>
        <v>1</v>
      </c>
      <c r="O36">
        <f t="shared" si="3"/>
        <v>1</v>
      </c>
      <c r="P36">
        <f t="shared" si="3"/>
        <v>0</v>
      </c>
      <c r="Q36">
        <f t="shared" si="4"/>
        <v>1</v>
      </c>
      <c r="S36" s="11" t="s">
        <v>279</v>
      </c>
      <c r="T36" s="1">
        <f>SUM(O:O)</f>
        <v>27</v>
      </c>
      <c r="U36" s="1">
        <f t="shared" si="7"/>
        <v>58.695652173913047</v>
      </c>
      <c r="V36" s="1"/>
      <c r="W36" s="12"/>
    </row>
    <row r="37" spans="1:23" x14ac:dyDescent="0.25">
      <c r="A37" t="s">
        <v>100</v>
      </c>
      <c r="B37">
        <v>1871777</v>
      </c>
      <c r="C37">
        <v>0</v>
      </c>
      <c r="D37" t="str">
        <f t="shared" si="1"/>
        <v>FEMALE</v>
      </c>
      <c r="E37" t="str">
        <f t="shared" si="2"/>
        <v>Healthy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3"/>
        <v>1</v>
      </c>
      <c r="M37">
        <f t="shared" si="3"/>
        <v>1</v>
      </c>
      <c r="N37">
        <f t="shared" si="3"/>
        <v>1</v>
      </c>
      <c r="O37">
        <f t="shared" si="3"/>
        <v>1</v>
      </c>
      <c r="P37">
        <f t="shared" si="3"/>
        <v>1</v>
      </c>
      <c r="Q37">
        <f t="shared" si="4"/>
        <v>1</v>
      </c>
      <c r="S37" s="11" t="s">
        <v>280</v>
      </c>
      <c r="T37" s="1">
        <f>SUM(P:P)</f>
        <v>25</v>
      </c>
      <c r="U37" s="1">
        <f t="shared" si="7"/>
        <v>54.347826086956523</v>
      </c>
      <c r="V37" s="1"/>
      <c r="W37" s="12"/>
    </row>
    <row r="38" spans="1:23" x14ac:dyDescent="0.25">
      <c r="A38" t="s">
        <v>104</v>
      </c>
      <c r="B38">
        <v>1933034</v>
      </c>
      <c r="C38">
        <v>1</v>
      </c>
      <c r="D38" t="str">
        <f t="shared" si="1"/>
        <v>MALE</v>
      </c>
      <c r="E38" t="str">
        <f t="shared" si="2"/>
        <v>Healthy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f t="shared" si="3"/>
        <v>1</v>
      </c>
      <c r="M38">
        <f t="shared" si="3"/>
        <v>1</v>
      </c>
      <c r="N38">
        <f t="shared" si="3"/>
        <v>1</v>
      </c>
      <c r="O38">
        <f t="shared" si="3"/>
        <v>1</v>
      </c>
      <c r="P38">
        <f t="shared" si="3"/>
        <v>0</v>
      </c>
      <c r="Q38">
        <f t="shared" si="4"/>
        <v>1</v>
      </c>
      <c r="S38" s="19" t="s">
        <v>283</v>
      </c>
      <c r="T38" s="13"/>
      <c r="U38" s="20">
        <f>AVERAGE(U11:U15)</f>
        <v>62.857142857142854</v>
      </c>
      <c r="V38" s="1">
        <f>Table6837341322[[#This Row],[Column3]] - 1.96*$U39/SQRT(T8)</f>
        <v>60.489787268528048</v>
      </c>
      <c r="W38" s="1">
        <f>Table6837341322[[#This Row],[Column3]] + 1.96*$U39/SQRT(T8)</f>
        <v>65.224498445757661</v>
      </c>
    </row>
    <row r="39" spans="1:23" x14ac:dyDescent="0.25">
      <c r="A39" t="s">
        <v>105</v>
      </c>
      <c r="B39">
        <v>2026387</v>
      </c>
      <c r="C39">
        <v>1</v>
      </c>
      <c r="D39" t="str">
        <f t="shared" si="1"/>
        <v>MALE</v>
      </c>
      <c r="E39" t="str">
        <f t="shared" si="2"/>
        <v>Healthy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f t="shared" si="3"/>
        <v>0</v>
      </c>
      <c r="M39">
        <f t="shared" si="3"/>
        <v>0</v>
      </c>
      <c r="N39">
        <f t="shared" si="3"/>
        <v>1</v>
      </c>
      <c r="O39">
        <f t="shared" si="3"/>
        <v>1</v>
      </c>
      <c r="P39">
        <f t="shared" si="3"/>
        <v>1</v>
      </c>
      <c r="Q39">
        <f t="shared" si="4"/>
        <v>1</v>
      </c>
      <c r="S39" s="19" t="s">
        <v>277</v>
      </c>
      <c r="T39" s="13"/>
      <c r="U39" s="20">
        <f>_xlfn.STDEV.S(U33:U37)</f>
        <v>8.1919320353986613</v>
      </c>
      <c r="V39" s="1"/>
      <c r="W39" s="12"/>
    </row>
    <row r="40" spans="1:23" x14ac:dyDescent="0.25">
      <c r="A40" t="s">
        <v>106</v>
      </c>
      <c r="B40">
        <v>2026387</v>
      </c>
      <c r="C40">
        <v>1</v>
      </c>
      <c r="D40" t="str">
        <f t="shared" si="1"/>
        <v>MALE</v>
      </c>
      <c r="E40" t="str">
        <f t="shared" si="2"/>
        <v>Healthy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  <c r="L40">
        <f t="shared" si="3"/>
        <v>1</v>
      </c>
      <c r="M40">
        <f t="shared" si="3"/>
        <v>0</v>
      </c>
      <c r="N40">
        <f t="shared" si="3"/>
        <v>1</v>
      </c>
      <c r="O40">
        <f t="shared" si="3"/>
        <v>1</v>
      </c>
      <c r="P40">
        <f t="shared" si="3"/>
        <v>0</v>
      </c>
      <c r="Q40">
        <f t="shared" si="4"/>
        <v>1</v>
      </c>
      <c r="S40" s="11" t="s">
        <v>271</v>
      </c>
      <c r="T40" s="1">
        <f>SUM(Q:Q)</f>
        <v>33</v>
      </c>
      <c r="U40" s="1"/>
      <c r="V40" s="1"/>
      <c r="W40" s="12"/>
    </row>
    <row r="41" spans="1:23" x14ac:dyDescent="0.25">
      <c r="A41" t="s">
        <v>112</v>
      </c>
      <c r="B41">
        <v>2347738</v>
      </c>
      <c r="C41">
        <v>0</v>
      </c>
      <c r="D41" t="str">
        <f t="shared" si="1"/>
        <v>FEMALE</v>
      </c>
      <c r="E41" t="str">
        <f t="shared" si="2"/>
        <v>Healthy</v>
      </c>
      <c r="F41">
        <v>0</v>
      </c>
      <c r="G41">
        <v>1</v>
      </c>
      <c r="H41">
        <v>0</v>
      </c>
      <c r="I41">
        <v>0</v>
      </c>
      <c r="J41">
        <v>0</v>
      </c>
      <c r="K41">
        <v>1</v>
      </c>
      <c r="L41">
        <f t="shared" si="3"/>
        <v>0</v>
      </c>
      <c r="M41">
        <f t="shared" si="3"/>
        <v>1</v>
      </c>
      <c r="N41">
        <f t="shared" si="3"/>
        <v>1</v>
      </c>
      <c r="O41">
        <f t="shared" si="3"/>
        <v>1</v>
      </c>
      <c r="P41">
        <f t="shared" si="3"/>
        <v>0</v>
      </c>
      <c r="Q41">
        <f t="shared" si="4"/>
        <v>1</v>
      </c>
      <c r="S41" s="14" t="s">
        <v>286</v>
      </c>
      <c r="T41" s="15"/>
      <c r="U41" s="15">
        <f xml:space="preserve"> T40 * 100 / T8</f>
        <v>71.739130434782609</v>
      </c>
      <c r="V41" s="15"/>
      <c r="W41" s="16"/>
    </row>
    <row r="42" spans="1:23" x14ac:dyDescent="0.25">
      <c r="A42" t="s">
        <v>116</v>
      </c>
      <c r="B42">
        <v>2741983</v>
      </c>
      <c r="C42">
        <v>1</v>
      </c>
      <c r="D42" t="str">
        <f t="shared" si="1"/>
        <v>MALE</v>
      </c>
      <c r="E42" t="str">
        <f t="shared" si="2"/>
        <v>Healthy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f t="shared" si="3"/>
        <v>1</v>
      </c>
      <c r="M42">
        <f t="shared" si="3"/>
        <v>1</v>
      </c>
      <c r="N42">
        <f t="shared" si="3"/>
        <v>1</v>
      </c>
      <c r="O42">
        <f t="shared" si="3"/>
        <v>0</v>
      </c>
      <c r="P42">
        <f t="shared" si="3"/>
        <v>1</v>
      </c>
      <c r="Q42">
        <f t="shared" si="4"/>
        <v>1</v>
      </c>
    </row>
    <row r="43" spans="1:23" x14ac:dyDescent="0.25">
      <c r="A43" t="s">
        <v>117</v>
      </c>
      <c r="B43">
        <v>2741983</v>
      </c>
      <c r="C43">
        <v>1</v>
      </c>
      <c r="D43" t="str">
        <f t="shared" si="1"/>
        <v>MALE</v>
      </c>
      <c r="E43" t="str">
        <f t="shared" si="2"/>
        <v>Healthy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3"/>
        <v>1</v>
      </c>
      <c r="M43">
        <f t="shared" si="3"/>
        <v>1</v>
      </c>
      <c r="N43">
        <f t="shared" si="3"/>
        <v>1</v>
      </c>
      <c r="O43">
        <f t="shared" si="3"/>
        <v>1</v>
      </c>
      <c r="P43">
        <f t="shared" si="3"/>
        <v>1</v>
      </c>
      <c r="Q43">
        <f t="shared" si="4"/>
        <v>1</v>
      </c>
    </row>
    <row r="44" spans="1:23" x14ac:dyDescent="0.25">
      <c r="A44" t="s">
        <v>120</v>
      </c>
      <c r="B44">
        <v>3486864</v>
      </c>
      <c r="C44">
        <v>0</v>
      </c>
      <c r="D44" t="str">
        <f t="shared" si="1"/>
        <v>FEMALE</v>
      </c>
      <c r="E44" t="str">
        <f t="shared" si="2"/>
        <v>Healthy</v>
      </c>
      <c r="F44">
        <v>0</v>
      </c>
      <c r="G44">
        <v>0</v>
      </c>
      <c r="H44">
        <v>0</v>
      </c>
      <c r="I44">
        <v>1</v>
      </c>
      <c r="J44">
        <v>0</v>
      </c>
      <c r="K44">
        <v>1</v>
      </c>
      <c r="L44">
        <f t="shared" si="3"/>
        <v>1</v>
      </c>
      <c r="M44">
        <f t="shared" si="3"/>
        <v>1</v>
      </c>
      <c r="N44">
        <f t="shared" si="3"/>
        <v>0</v>
      </c>
      <c r="O44">
        <f t="shared" si="3"/>
        <v>1</v>
      </c>
      <c r="P44">
        <f t="shared" si="3"/>
        <v>0</v>
      </c>
      <c r="Q44">
        <f t="shared" si="4"/>
        <v>1</v>
      </c>
    </row>
    <row r="45" spans="1:23" x14ac:dyDescent="0.25">
      <c r="A45" t="s">
        <v>121</v>
      </c>
      <c r="B45">
        <v>3486864</v>
      </c>
      <c r="C45">
        <v>0</v>
      </c>
      <c r="D45" t="str">
        <f t="shared" si="1"/>
        <v>FEMALE</v>
      </c>
      <c r="E45" t="str">
        <f t="shared" si="2"/>
        <v>Healthy</v>
      </c>
      <c r="F45">
        <v>0</v>
      </c>
      <c r="G45">
        <v>0</v>
      </c>
      <c r="H45">
        <v>0</v>
      </c>
      <c r="I45">
        <v>1</v>
      </c>
      <c r="J45">
        <v>0</v>
      </c>
      <c r="K45">
        <v>1</v>
      </c>
      <c r="L45">
        <f t="shared" si="3"/>
        <v>1</v>
      </c>
      <c r="M45">
        <f t="shared" si="3"/>
        <v>1</v>
      </c>
      <c r="N45">
        <f t="shared" si="3"/>
        <v>0</v>
      </c>
      <c r="O45">
        <f t="shared" si="3"/>
        <v>1</v>
      </c>
      <c r="P45">
        <f t="shared" si="3"/>
        <v>0</v>
      </c>
      <c r="Q45">
        <f t="shared" si="4"/>
        <v>1</v>
      </c>
    </row>
    <row r="46" spans="1:23" x14ac:dyDescent="0.25">
      <c r="A46" t="s">
        <v>124</v>
      </c>
      <c r="B46">
        <v>4680996</v>
      </c>
      <c r="C46">
        <v>0</v>
      </c>
      <c r="D46" t="str">
        <f t="shared" si="1"/>
        <v>FEMALE</v>
      </c>
      <c r="E46" t="str">
        <f t="shared" si="2"/>
        <v>Healthy</v>
      </c>
      <c r="F46">
        <v>0</v>
      </c>
      <c r="G46">
        <v>0</v>
      </c>
      <c r="H46">
        <v>1</v>
      </c>
      <c r="I46">
        <v>0</v>
      </c>
      <c r="J46">
        <v>0</v>
      </c>
      <c r="K46">
        <v>1</v>
      </c>
      <c r="L46">
        <f t="shared" si="3"/>
        <v>1</v>
      </c>
      <c r="M46">
        <f t="shared" si="3"/>
        <v>0</v>
      </c>
      <c r="N46">
        <f t="shared" si="3"/>
        <v>1</v>
      </c>
      <c r="O46">
        <f t="shared" si="3"/>
        <v>1</v>
      </c>
      <c r="P46">
        <f t="shared" si="3"/>
        <v>0</v>
      </c>
      <c r="Q46">
        <f t="shared" si="4"/>
        <v>1</v>
      </c>
    </row>
    <row r="47" spans="1:23" x14ac:dyDescent="0.25">
      <c r="A47" t="s">
        <v>125</v>
      </c>
      <c r="B47">
        <v>4680996</v>
      </c>
      <c r="C47">
        <v>0</v>
      </c>
      <c r="D47" t="str">
        <f t="shared" si="1"/>
        <v>FEMALE</v>
      </c>
      <c r="E47" t="str">
        <f t="shared" si="2"/>
        <v>Healthy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f t="shared" si="3"/>
        <v>1</v>
      </c>
      <c r="M47">
        <f t="shared" si="3"/>
        <v>0</v>
      </c>
      <c r="N47">
        <f t="shared" si="3"/>
        <v>1</v>
      </c>
      <c r="O47">
        <f t="shared" si="3"/>
        <v>1</v>
      </c>
      <c r="P47">
        <f t="shared" si="3"/>
        <v>0</v>
      </c>
      <c r="Q47">
        <f t="shared" si="4"/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OVERALL (PD + HC)</vt:lpstr>
      <vt:lpstr>ALL PREVALENT (PD + HC)</vt:lpstr>
      <vt:lpstr>ALL INCIDENT (PD + HC)</vt:lpstr>
      <vt:lpstr>PD Overall</vt:lpstr>
      <vt:lpstr>PD Prevalent</vt:lpstr>
      <vt:lpstr>PD Incident</vt:lpstr>
      <vt:lpstr>HC Overall</vt:lpstr>
      <vt:lpstr>HC Prevalent</vt:lpstr>
      <vt:lpstr>HC Incident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</dc:creator>
  <cp:lastModifiedBy>Tran</cp:lastModifiedBy>
  <dcterms:created xsi:type="dcterms:W3CDTF">2023-04-14T20:06:00Z</dcterms:created>
  <dcterms:modified xsi:type="dcterms:W3CDTF">2023-04-14T21:32:18Z</dcterms:modified>
</cp:coreProperties>
</file>