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l\OneDrive\Desktop\BSC.IT fintech sem - 5\Financial planing &amp; modeling\"/>
    </mc:Choice>
  </mc:AlternateContent>
  <xr:revisionPtr revIDLastSave="0" documentId="13_ncr:1_{5A9482B8-9407-43F6-890F-EF7FF392382B}" xr6:coauthVersionLast="47" xr6:coauthVersionMax="47" xr10:uidLastSave="{00000000-0000-0000-0000-000000000000}"/>
  <bookViews>
    <workbookView xWindow="-108" yWindow="-108" windowWidth="23256" windowHeight="12456" activeTab="3" xr2:uid="{0E9EF4BE-F59F-4D1E-9CE4-40926BAE52C7}"/>
  </bookViews>
  <sheets>
    <sheet name="Sheet1" sheetId="1" r:id="rId1"/>
    <sheet name="M&amp;A " sheetId="2" r:id="rId2"/>
    <sheet name="LBO" sheetId="3" r:id="rId3"/>
    <sheet name="IP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4" l="1"/>
  <c r="D66" i="4" s="1"/>
  <c r="D53" i="4"/>
  <c r="D65" i="4" s="1"/>
  <c r="D20" i="4"/>
  <c r="D32" i="4" s="1"/>
  <c r="C75" i="3"/>
  <c r="C70" i="3"/>
  <c r="C71" i="3" s="1"/>
  <c r="C72" i="3" s="1"/>
  <c r="C73" i="3" s="1"/>
  <c r="C74" i="3" s="1"/>
  <c r="C69" i="3"/>
  <c r="C46" i="3"/>
  <c r="C41" i="3"/>
  <c r="C42" i="3" s="1"/>
  <c r="C43" i="3" s="1"/>
  <c r="C44" i="3" s="1"/>
  <c r="C45" i="3" s="1"/>
  <c r="C40" i="3"/>
  <c r="C18" i="3"/>
  <c r="C17" i="3"/>
  <c r="C16" i="3"/>
  <c r="C15" i="3"/>
  <c r="C14" i="3"/>
  <c r="C13" i="3"/>
  <c r="C12" i="3"/>
  <c r="D57" i="4" l="1"/>
  <c r="D58" i="4"/>
  <c r="D61" i="4"/>
  <c r="D62" i="4"/>
  <c r="D24" i="4"/>
  <c r="D28" i="4"/>
  <c r="E56" i="2" l="1"/>
  <c r="E52" i="2"/>
  <c r="G46" i="2"/>
  <c r="G47" i="2"/>
  <c r="G45" i="2"/>
  <c r="F46" i="2"/>
  <c r="F47" i="2"/>
  <c r="F45" i="2"/>
  <c r="E46" i="2"/>
  <c r="E47" i="2"/>
  <c r="E45" i="2"/>
  <c r="E27" i="2"/>
  <c r="G24" i="2"/>
  <c r="G19" i="2"/>
  <c r="G20" i="2"/>
  <c r="G18" i="2"/>
  <c r="F19" i="2"/>
  <c r="F20" i="2"/>
  <c r="F18" i="2"/>
  <c r="E19" i="2"/>
  <c r="E20" i="2"/>
  <c r="E18" i="2"/>
  <c r="D202" i="1"/>
  <c r="C202" i="1"/>
  <c r="B202" i="1"/>
  <c r="E201" i="1"/>
  <c r="E200" i="1"/>
  <c r="D199" i="1"/>
  <c r="E199" i="1" s="1"/>
  <c r="C199" i="1"/>
  <c r="B199" i="1"/>
  <c r="E198" i="1"/>
  <c r="E197" i="1"/>
  <c r="E196" i="1"/>
  <c r="E195" i="1"/>
  <c r="E193" i="1"/>
  <c r="C164" i="1"/>
  <c r="B164" i="1"/>
  <c r="D163" i="1"/>
  <c r="E163" i="1" s="1"/>
  <c r="C163" i="1"/>
  <c r="B163" i="1"/>
  <c r="E162" i="1"/>
  <c r="E161" i="1"/>
  <c r="E160" i="1"/>
  <c r="E158" i="1"/>
  <c r="E202" i="1" l="1"/>
  <c r="D164" i="1"/>
  <c r="B165" i="1"/>
  <c r="B166" i="1" s="1"/>
  <c r="C165" i="1"/>
  <c r="C166" i="1" s="1"/>
  <c r="D165" i="1" l="1"/>
  <c r="E165" i="1" s="1"/>
  <c r="E164" i="1"/>
  <c r="D166" i="1" l="1"/>
  <c r="E166" i="1" s="1"/>
  <c r="F129" i="1"/>
  <c r="F131" i="1"/>
  <c r="F133" i="1"/>
  <c r="F134" i="1"/>
  <c r="F137" i="1"/>
  <c r="F138" i="1"/>
  <c r="F140" i="1"/>
  <c r="F141" i="1"/>
  <c r="F142" i="1"/>
  <c r="F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28" i="1"/>
  <c r="F101" i="1"/>
  <c r="F103" i="1"/>
  <c r="F105" i="1"/>
  <c r="F106" i="1"/>
  <c r="F110" i="1"/>
  <c r="F111" i="1"/>
  <c r="F113" i="1"/>
  <c r="F114" i="1"/>
  <c r="F115" i="1"/>
  <c r="F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01" i="1"/>
  <c r="E100" i="1"/>
  <c r="F83" i="1"/>
  <c r="F85" i="1"/>
  <c r="F86" i="1"/>
  <c r="F89" i="1"/>
  <c r="F91" i="1"/>
  <c r="F92" i="1"/>
  <c r="E82" i="1"/>
  <c r="E83" i="1"/>
  <c r="E84" i="1"/>
  <c r="E85" i="1"/>
  <c r="E86" i="1"/>
  <c r="E87" i="1"/>
  <c r="E88" i="1"/>
  <c r="E89" i="1"/>
  <c r="E90" i="1"/>
  <c r="E91" i="1"/>
  <c r="E92" i="1"/>
  <c r="E81" i="1"/>
  <c r="F81" i="1" s="1"/>
  <c r="K44" i="1"/>
  <c r="K49" i="1" s="1"/>
  <c r="G55" i="1"/>
  <c r="G50" i="1"/>
  <c r="G49" i="1"/>
  <c r="G47" i="1"/>
  <c r="B49" i="1"/>
  <c r="B48" i="1"/>
  <c r="B47" i="1"/>
  <c r="B43" i="1"/>
  <c r="B42" i="1"/>
  <c r="K30" i="1"/>
  <c r="K29" i="1"/>
  <c r="K25" i="1"/>
  <c r="G35" i="1"/>
  <c r="G30" i="1"/>
  <c r="G29" i="1"/>
  <c r="G26" i="1"/>
  <c r="B30" i="1"/>
  <c r="B29" i="1"/>
  <c r="B28" i="1"/>
  <c r="C24" i="1"/>
  <c r="B23" i="1"/>
  <c r="J9" i="1"/>
  <c r="J6" i="1"/>
  <c r="F18" i="1"/>
  <c r="F12" i="1"/>
  <c r="G8" i="1"/>
  <c r="F11" i="1"/>
  <c r="B13" i="1"/>
  <c r="B12" i="1"/>
  <c r="B10" i="1"/>
  <c r="B6" i="1"/>
  <c r="B5" i="1"/>
</calcChain>
</file>

<file path=xl/sharedStrings.xml><?xml version="1.0" encoding="utf-8"?>
<sst xmlns="http://schemas.openxmlformats.org/spreadsheetml/2006/main" count="467" uniqueCount="287">
  <si>
    <t>particular</t>
  </si>
  <si>
    <t>Amount</t>
  </si>
  <si>
    <t>income statement</t>
  </si>
  <si>
    <t>sales revnue</t>
  </si>
  <si>
    <t>less-COGS</t>
  </si>
  <si>
    <t>Gross profit</t>
  </si>
  <si>
    <t>operating expense</t>
  </si>
  <si>
    <t>depriciation expense</t>
  </si>
  <si>
    <t>intrest expense</t>
  </si>
  <si>
    <t>EBIT/Opreating profit</t>
  </si>
  <si>
    <t>tax</t>
  </si>
  <si>
    <t>NET INCOME</t>
  </si>
  <si>
    <t>BALABCE SHHET</t>
  </si>
  <si>
    <t>PARTICULAR</t>
  </si>
  <si>
    <t>AMOUNT</t>
  </si>
  <si>
    <t>ASSET</t>
  </si>
  <si>
    <t>cash</t>
  </si>
  <si>
    <t>Account Receivable</t>
  </si>
  <si>
    <t>inventary</t>
  </si>
  <si>
    <t>current a</t>
  </si>
  <si>
    <t>long term</t>
  </si>
  <si>
    <t>property plant and equip</t>
  </si>
  <si>
    <t>Account depriciation</t>
  </si>
  <si>
    <t>liability</t>
  </si>
  <si>
    <t>account payble</t>
  </si>
  <si>
    <t>long term dabt</t>
  </si>
  <si>
    <t>shareholder's equity</t>
  </si>
  <si>
    <t>fix asset</t>
  </si>
  <si>
    <t>cash flow statement</t>
  </si>
  <si>
    <t>operating</t>
  </si>
  <si>
    <t>net income</t>
  </si>
  <si>
    <t>depriciation</t>
  </si>
  <si>
    <t>financing</t>
  </si>
  <si>
    <t>repayment loan</t>
  </si>
  <si>
    <t>investing</t>
  </si>
  <si>
    <t xml:space="preserve">net cash flow </t>
  </si>
  <si>
    <t>amt</t>
  </si>
  <si>
    <t xml:space="preserve"> Example 5 (income statement)</t>
  </si>
  <si>
    <t>assume Revenue</t>
  </si>
  <si>
    <t>less:COGS</t>
  </si>
  <si>
    <t>gross profit</t>
  </si>
  <si>
    <t>Depriciation</t>
  </si>
  <si>
    <t>interest expense</t>
  </si>
  <si>
    <t>EBIT or operatinf income</t>
  </si>
  <si>
    <t>Taxes</t>
  </si>
  <si>
    <t>Net income</t>
  </si>
  <si>
    <t>balance sheet</t>
  </si>
  <si>
    <t>current Assets</t>
  </si>
  <si>
    <t>Account payble</t>
  </si>
  <si>
    <t>Inventory</t>
  </si>
  <si>
    <t>fixed assets</t>
  </si>
  <si>
    <t>PPE</t>
  </si>
  <si>
    <t>accumulated Depriciation</t>
  </si>
  <si>
    <t>Amt</t>
  </si>
  <si>
    <t>Account Reciavable</t>
  </si>
  <si>
    <t>liabilities and equity</t>
  </si>
  <si>
    <t>long term debt</t>
  </si>
  <si>
    <t>shareholder equity</t>
  </si>
  <si>
    <t xml:space="preserve"> Asset total</t>
  </si>
  <si>
    <t>Opearting</t>
  </si>
  <si>
    <t>charges in working capital</t>
  </si>
  <si>
    <t>puchase ppe</t>
  </si>
  <si>
    <t>financing acticity</t>
  </si>
  <si>
    <t>long term debt Repayment</t>
  </si>
  <si>
    <t>net cash flow</t>
  </si>
  <si>
    <t>Example 6(income statement)</t>
  </si>
  <si>
    <t>Revenue</t>
  </si>
  <si>
    <t>dep</t>
  </si>
  <si>
    <t>interest</t>
  </si>
  <si>
    <t>EBIT or operation income</t>
  </si>
  <si>
    <t>less: tax 25%</t>
  </si>
  <si>
    <t>assets</t>
  </si>
  <si>
    <t>current assets</t>
  </si>
  <si>
    <t>account reciable</t>
  </si>
  <si>
    <t>inventory</t>
  </si>
  <si>
    <t>accumulated depriciation</t>
  </si>
  <si>
    <t>assets total</t>
  </si>
  <si>
    <t>liabilitis ans eqity</t>
  </si>
  <si>
    <t>long termdebt</t>
  </si>
  <si>
    <t>cashflow statement</t>
  </si>
  <si>
    <t>purchase ppe</t>
  </si>
  <si>
    <t>financing activity</t>
  </si>
  <si>
    <t>long term debt repayment</t>
  </si>
  <si>
    <t>Particulars</t>
  </si>
  <si>
    <t>I. EQUITY AND LIABILITIES1. Shareholder's Funds</t>
  </si>
  <si>
    <t>(a) Share Capital</t>
  </si>
  <si>
    <t>2. Non-Current Liabilities</t>
  </si>
  <si>
    <t>Long-term Borrowings</t>
  </si>
  <si>
    <t>3. Current Liabilities :</t>
  </si>
  <si>
    <t>Trade Payables</t>
  </si>
  <si>
    <t>Total</t>
  </si>
  <si>
    <t>II. ASSETS</t>
  </si>
  <si>
    <t>1. Non-Current Assets</t>
  </si>
  <si>
    <t>Fixed Assets (Tangible)</t>
  </si>
  <si>
    <t>2. Current Assets</t>
  </si>
  <si>
    <t>Trade Receivables</t>
  </si>
  <si>
    <t>Note</t>
  </si>
  <si>
    <t>No.</t>
  </si>
  <si>
    <t>31st March, 2019</t>
  </si>
  <si>
    <t>(₹)</t>
  </si>
  <si>
    <t>31st March, 2018</t>
  </si>
  <si>
    <t>Note No.</t>
  </si>
  <si>
    <t>31st March, 2019, (₹)</t>
  </si>
  <si>
    <t>31st March, 2018, (₹)</t>
  </si>
  <si>
    <t>I. EQUITY AND LIABILITIES</t>
  </si>
  <si>
    <r>
      <t>1.</t>
    </r>
    <r>
      <rPr>
        <sz val="12"/>
        <color rgb="FF000000"/>
        <rFont val="Times New Roman"/>
      </rPr>
      <t> </t>
    </r>
    <r>
      <rPr>
        <b/>
        <sz val="12"/>
        <color rgb="FF000000"/>
        <rFont val="Times New Roman"/>
      </rPr>
      <t>Shareholders' Funds</t>
    </r>
  </si>
  <si>
    <t>(b) Reserves and Surplus</t>
  </si>
  <si>
    <t>3. Current Liabilities</t>
  </si>
  <si>
    <t>(a) Trade Payables</t>
  </si>
  <si>
    <t>Fixed Assets:</t>
  </si>
  <si>
    <t>(i) Tangible Assets</t>
  </si>
  <si>
    <t>(ii) Intangible Assets</t>
  </si>
  <si>
    <t>2. Current Assets </t>
  </si>
  <si>
    <t>(a) Trade Receivables</t>
  </si>
  <si>
    <t>(b) Cash and Cash Equivalents</t>
  </si>
  <si>
    <t>rs</t>
  </si>
  <si>
    <t>%</t>
  </si>
  <si>
    <t>BALANCE SHEET</t>
  </si>
  <si>
    <t>as at 31st March, 2019</t>
  </si>
  <si>
    <r>
      <t>Note</t>
    </r>
    <r>
      <rPr>
        <sz val="11"/>
        <color rgb="FF000000"/>
        <rFont val="Times New Roman"/>
      </rPr>
      <t> </t>
    </r>
    <r>
      <rPr>
        <b/>
        <sz val="11"/>
        <color rgb="FF000000"/>
        <rFont val="Times New Roman"/>
      </rPr>
      <t>No.</t>
    </r>
  </si>
  <si>
    <r>
      <t>1.</t>
    </r>
    <r>
      <rPr>
        <sz val="11"/>
        <color rgb="FF000000"/>
        <rFont val="Times New Roman"/>
      </rPr>
      <t> </t>
    </r>
    <r>
      <rPr>
        <b/>
        <sz val="11"/>
        <color rgb="FF000000"/>
        <rFont val="Times New Roman"/>
      </rPr>
      <t>Shareholder's Funds</t>
    </r>
  </si>
  <si>
    <t>II. ASSETS</t>
  </si>
  <si>
    <t>(a) Fixed Assets</t>
  </si>
  <si>
    <t>(b) Non-Current Investments</t>
  </si>
  <si>
    <t>(b) Cash and Cash Equivalents</t>
  </si>
  <si>
    <t>comperative sheet</t>
  </si>
  <si>
    <t>31st March,</t>
  </si>
  <si>
    <t>31st March, 2014</t>
  </si>
  <si>
    <t>Revenue from Operations</t>
  </si>
  <si>
    <t>₹ 45,00,000</t>
  </si>
  <si>
    <t>Employee Benefit Expenses</t>
  </si>
  <si>
    <t>₹ 30,00,000</t>
  </si>
  <si>
    <t>₹ 22,50,000</t>
  </si>
  <si>
    <t>Depreciation</t>
  </si>
  <si>
    <t>₹ 7,50,000</t>
  </si>
  <si>
    <t>₹ 6,00,000</t>
  </si>
  <si>
    <t>Other Expenses</t>
  </si>
  <si>
    <t>₹ 15,50,000</t>
  </si>
  <si>
    <t>₹ 10,00,000</t>
  </si>
  <si>
    <t>Tax Rate</t>
  </si>
  <si>
    <t>ANSWER:</t>
  </si>
  <si>
    <t>Comparative Income Statement</t>
  </si>
  <si>
    <t>for the year ended March 31, 2014 and 2015</t>
  </si>
  <si>
    <t>Absolute</t>
  </si>
  <si>
    <t>Percentage</t>
  </si>
  <si>
    <t>(Rs)</t>
  </si>
  <si>
    <t>Change</t>
  </si>
  <si>
    <t>(%)</t>
  </si>
  <si>
    <t>I. Revenue from Operations</t>
  </si>
  <si>
    <r>
      <t>II. </t>
    </r>
    <r>
      <rPr>
        <i/>
        <sz val="12"/>
        <color theme="1"/>
        <rFont val="Times New Roman"/>
        <family val="1"/>
      </rPr>
      <t>Expenses</t>
    </r>
  </si>
  <si>
    <t>a. Depreciation</t>
  </si>
  <si>
    <t>b. Employees Benefit Expenses</t>
  </si>
  <si>
    <t>c. Other Expenses</t>
  </si>
  <si>
    <t>     </t>
  </si>
  <si>
    <t>Profit before Income Tax</t>
  </si>
  <si>
    <r>
      <t>Less</t>
    </r>
    <r>
      <rPr>
        <sz val="12"/>
        <color theme="1"/>
        <rFont val="Times New Roman"/>
        <family val="1"/>
      </rPr>
      <t>: Income Tax</t>
    </r>
  </si>
  <si>
    <t>Profit after Income Tax</t>
  </si>
  <si>
    <t>ex 22</t>
  </si>
  <si>
    <t>Prepare Comparative Statement of Profit and Loss from the following Statement of Profit and Loss:</t>
  </si>
  <si>
    <t>I. Income</t>
  </si>
  <si>
    <t>Revenue from Operations (Net Sales)</t>
  </si>
  <si>
    <t>II. Expenses</t>
  </si>
  <si>
    <t>Purchases of Stock-in-Trade</t>
  </si>
  <si>
    <t>Change in Inventories of Stock-in-Trade</t>
  </si>
  <si>
    <t>Employees Benefits Expenses</t>
  </si>
  <si>
    <t>III. Profit before Tax (I-II)</t>
  </si>
  <si>
    <r>
      <t>IV. </t>
    </r>
    <r>
      <rPr>
        <i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Tax</t>
    </r>
  </si>
  <si>
    <t>V. Profit after Tax (III-IV)</t>
  </si>
  <si>
    <t>for the year ended March 31, 2018 and 2019</t>
  </si>
  <si>
    <r>
      <t>II.</t>
    </r>
    <r>
      <rPr>
        <i/>
        <sz val="12"/>
        <color theme="1"/>
        <rFont val="Times New Roman"/>
        <family val="1"/>
      </rPr>
      <t> Expenses</t>
    </r>
  </si>
  <si>
    <t>a. Purchase of Stock-in-Trade</t>
  </si>
  <si>
    <t>b. Changes in Inventories of Stock-in-Trade</t>
  </si>
  <si>
    <t>c. Employees Benefit cost</t>
  </si>
  <si>
    <t>d. Other Expenses</t>
  </si>
  <si>
    <t>Profit before Income Tax (I-II)</t>
  </si>
  <si>
    <t>ex 23</t>
  </si>
  <si>
    <t>M &amp; A</t>
  </si>
  <si>
    <r>
      <t></t>
    </r>
    <r>
      <rPr>
        <sz val="20"/>
        <color rgb="FF000000"/>
        <rFont val="Perpetua"/>
        <family val="1"/>
      </rPr>
      <t>example of an M&amp;A (Mergers and Acquisitions) calculation in Excel format:</t>
    </r>
  </si>
  <si>
    <r>
      <t></t>
    </r>
    <r>
      <rPr>
        <sz val="20"/>
        <color rgb="FF000000"/>
        <rFont val="Perpetua"/>
        <family val="1"/>
      </rPr>
      <t>Assume we have two companies, Company A and Company B, and we want to calculate the value of the merger. The following assumptions and data are given:</t>
    </r>
  </si>
  <si>
    <r>
      <t></t>
    </r>
    <r>
      <rPr>
        <sz val="20"/>
        <color rgb="FF000000"/>
        <rFont val="Perpetua"/>
        <family val="1"/>
      </rPr>
      <t>Company A's standalone valuation:</t>
    </r>
  </si>
  <si>
    <r>
      <t></t>
    </r>
    <r>
      <rPr>
        <sz val="19"/>
        <color rgb="FF000000"/>
        <rFont val="Perpetua"/>
        <family val="1"/>
      </rPr>
      <t>Revenue: $500 million</t>
    </r>
  </si>
  <si>
    <r>
      <t></t>
    </r>
    <r>
      <rPr>
        <sz val="19"/>
        <color rgb="FF000000"/>
        <rFont val="Perpetua"/>
        <family val="1"/>
      </rPr>
      <t>EBITDA (Earnings Before Interest, Taxes, Depreciation, and Amortization): $100 million</t>
    </r>
  </si>
  <si>
    <r>
      <t></t>
    </r>
    <r>
      <rPr>
        <sz val="19"/>
        <color rgb="FF000000"/>
        <rFont val="Perpetua"/>
        <family val="1"/>
      </rPr>
      <t>Net Income: $50 million</t>
    </r>
  </si>
  <si>
    <r>
      <t></t>
    </r>
    <r>
      <rPr>
        <sz val="20"/>
        <color rgb="FF000000"/>
        <rFont val="Perpetua"/>
        <family val="1"/>
      </rPr>
      <t>Company B's standalone valuation:</t>
    </r>
  </si>
  <si>
    <r>
      <t></t>
    </r>
    <r>
      <rPr>
        <sz val="19"/>
        <color rgb="FF000000"/>
        <rFont val="Perpetua"/>
        <family val="1"/>
      </rPr>
      <t>Revenue: $300 million</t>
    </r>
  </si>
  <si>
    <r>
      <t></t>
    </r>
    <r>
      <rPr>
        <sz val="19"/>
        <color rgb="FF000000"/>
        <rFont val="Perpetua"/>
        <family val="1"/>
      </rPr>
      <t>EBITDA: $60 million</t>
    </r>
  </si>
  <si>
    <r>
      <t></t>
    </r>
    <r>
      <rPr>
        <sz val="19"/>
        <color rgb="FF000000"/>
        <rFont val="Perpetua"/>
        <family val="1"/>
      </rPr>
      <t>Net Income: $30 million</t>
    </r>
  </si>
  <si>
    <r>
      <t></t>
    </r>
    <r>
      <rPr>
        <sz val="20"/>
        <color rgb="FF000000"/>
        <rFont val="Perpetua"/>
        <family val="1"/>
      </rPr>
      <t>Synergies from the merger:</t>
    </r>
  </si>
  <si>
    <r>
      <t></t>
    </r>
    <r>
      <rPr>
        <sz val="19"/>
        <color rgb="FF000000"/>
        <rFont val="Perpetua"/>
        <family val="1"/>
      </rPr>
      <t>Cost Synergies: $20 million</t>
    </r>
  </si>
  <si>
    <r>
      <t></t>
    </r>
    <r>
      <rPr>
        <sz val="19"/>
        <color rgb="FF000000"/>
        <rFont val="Perpetua"/>
        <family val="1"/>
      </rPr>
      <t>Revenue Synergies: $10 million</t>
    </r>
  </si>
  <si>
    <t>company a</t>
  </si>
  <si>
    <t>company B</t>
  </si>
  <si>
    <t>Revnue</t>
  </si>
  <si>
    <t>EBITDA</t>
  </si>
  <si>
    <t>netincome</t>
  </si>
  <si>
    <t>combine</t>
  </si>
  <si>
    <t>value multiple</t>
  </si>
  <si>
    <t>implied valution</t>
  </si>
  <si>
    <t>total Synergies</t>
  </si>
  <si>
    <t>cost+Revnue</t>
  </si>
  <si>
    <t>Cost</t>
  </si>
  <si>
    <t>final value of money</t>
  </si>
  <si>
    <t>comapy+ implied valuation+total Synergies</t>
  </si>
  <si>
    <t>ans</t>
  </si>
  <si>
    <t>Example 9</t>
  </si>
  <si>
    <r>
      <t></t>
    </r>
    <r>
      <rPr>
        <sz val="20"/>
        <color rgb="FF000000"/>
        <rFont val="Perpetua"/>
        <family val="1"/>
      </rPr>
      <t>example of an M&amp;A calculation in Excel format using a different scenario:</t>
    </r>
  </si>
  <si>
    <r>
      <t></t>
    </r>
    <r>
      <rPr>
        <sz val="20"/>
        <color rgb="FF000000"/>
        <rFont val="Perpetua"/>
        <family val="1"/>
      </rPr>
      <t>Assume we have two companies, Company X and Company Y, and we want to calculate the value of the merger. The following assumptions and data are given:</t>
    </r>
  </si>
  <si>
    <t>Company X's standalone valuation:</t>
  </si>
  <si>
    <r>
      <t></t>
    </r>
    <r>
      <rPr>
        <sz val="20"/>
        <color rgb="FF000000"/>
        <rFont val="Perpetua"/>
        <family val="1"/>
      </rPr>
      <t>Revenue: $800 million</t>
    </r>
  </si>
  <si>
    <r>
      <t></t>
    </r>
    <r>
      <rPr>
        <sz val="20"/>
        <color rgb="FF000000"/>
        <rFont val="Perpetua"/>
        <family val="1"/>
      </rPr>
      <t>EBITDA: $200 million</t>
    </r>
  </si>
  <si>
    <r>
      <t></t>
    </r>
    <r>
      <rPr>
        <sz val="20"/>
        <color rgb="FF000000"/>
        <rFont val="Perpetua"/>
        <family val="1"/>
      </rPr>
      <t>Net Income: $100 million</t>
    </r>
  </si>
  <si>
    <t>Company Y's standalone valuation:</t>
  </si>
  <si>
    <r>
      <t></t>
    </r>
    <r>
      <rPr>
        <sz val="20"/>
        <color rgb="FF000000"/>
        <rFont val="Perpetua"/>
        <family val="1"/>
      </rPr>
      <t>Revenue: $600 million</t>
    </r>
  </si>
  <si>
    <r>
      <t></t>
    </r>
    <r>
      <rPr>
        <sz val="20"/>
        <color rgb="FF000000"/>
        <rFont val="Perpetua"/>
        <family val="1"/>
      </rPr>
      <t>EBITDA: $120 million</t>
    </r>
  </si>
  <si>
    <r>
      <t></t>
    </r>
    <r>
      <rPr>
        <sz val="20"/>
        <color rgb="FF000000"/>
        <rFont val="Perpetua"/>
        <family val="1"/>
      </rPr>
      <t>Net Income: $80 million</t>
    </r>
  </si>
  <si>
    <t>Synergies from the merger:</t>
  </si>
  <si>
    <r>
      <t></t>
    </r>
    <r>
      <rPr>
        <sz val="20"/>
        <color rgb="FF000000"/>
        <rFont val="Perpetua"/>
        <family val="1"/>
      </rPr>
      <t>Cost Synergies: $30 million</t>
    </r>
  </si>
  <si>
    <r>
      <t></t>
    </r>
    <r>
      <rPr>
        <sz val="20"/>
        <color rgb="FF000000"/>
        <rFont val="Perpetua"/>
        <family val="1"/>
      </rPr>
      <t>Revenue Synergies: $15 million</t>
    </r>
  </si>
  <si>
    <t>Example 10</t>
  </si>
  <si>
    <t>company x</t>
  </si>
  <si>
    <t>company y</t>
  </si>
  <si>
    <t>LBO (Leveraged Buyout) calculation in Excel format:</t>
  </si>
  <si>
    <t>Target company with the following financial information:</t>
  </si>
  <si>
    <r>
      <t></t>
    </r>
    <r>
      <rPr>
        <sz val="26"/>
        <color rgb="FF000000"/>
        <rFont val="Perpetua"/>
        <family val="1"/>
      </rPr>
      <t>Enterprise Value (EV): $500 million</t>
    </r>
  </si>
  <si>
    <r>
      <t></t>
    </r>
    <r>
      <rPr>
        <sz val="26"/>
        <color rgb="FF000000"/>
        <rFont val="Perpetua"/>
        <family val="1"/>
      </rPr>
      <t>Debt: $300 million</t>
    </r>
  </si>
  <si>
    <r>
      <t></t>
    </r>
    <r>
      <rPr>
        <sz val="26"/>
        <color rgb="FF000000"/>
        <rFont val="Perpetua"/>
        <family val="1"/>
      </rPr>
      <t>Equity: $200 million</t>
    </r>
  </si>
  <si>
    <r>
      <t></t>
    </r>
    <r>
      <rPr>
        <sz val="26"/>
        <color rgb="FF000000"/>
        <rFont val="Perpetua"/>
        <family val="1"/>
      </rPr>
      <t>EBITDA: $80 million</t>
    </r>
  </si>
  <si>
    <r>
      <t></t>
    </r>
    <r>
      <rPr>
        <sz val="26"/>
        <color rgb="FF000000"/>
        <rFont val="Perpetua"/>
        <family val="1"/>
      </rPr>
      <t>Tax Rate: 30%</t>
    </r>
  </si>
  <si>
    <r>
      <t></t>
    </r>
    <r>
      <rPr>
        <sz val="26"/>
        <color rgb="FF000000"/>
        <rFont val="Perpetua"/>
        <family val="1"/>
      </rPr>
      <t>Interest Expense: 8%</t>
    </r>
  </si>
  <si>
    <t>Example 11</t>
  </si>
  <si>
    <t>Interest Expense = Debt * Interest Rate</t>
  </si>
  <si>
    <t>Tax Expense= EBITDA * Tax Rate</t>
  </si>
  <si>
    <t>Net Income= EBITDA - Tax Expense</t>
  </si>
  <si>
    <t>leveraged free cash flow (LFCF = Net Income - Interest Expense)</t>
  </si>
  <si>
    <t>leveraged free cash flow to equity (LFCFE)= LFCF - Debt</t>
  </si>
  <si>
    <t>Equity Value = Equity + LFCFE</t>
  </si>
  <si>
    <t>(LBO Multiple = EV / EBITDA</t>
  </si>
  <si>
    <t>Description</t>
  </si>
  <si>
    <t>Enterprise Value (EV)</t>
  </si>
  <si>
    <t>Debt</t>
  </si>
  <si>
    <t>Equity:</t>
  </si>
  <si>
    <t>EBITDA:</t>
  </si>
  <si>
    <t>Interest Expense:</t>
  </si>
  <si>
    <t>300*8%</t>
  </si>
  <si>
    <t>80*30%</t>
  </si>
  <si>
    <t>80-24</t>
  </si>
  <si>
    <t>56-24</t>
  </si>
  <si>
    <t>32-300</t>
  </si>
  <si>
    <t>200-268</t>
  </si>
  <si>
    <t>500/80</t>
  </si>
  <si>
    <r>
      <t></t>
    </r>
    <r>
      <rPr>
        <sz val="26"/>
        <color rgb="FF000000"/>
        <rFont val="Perpetua"/>
        <family val="1"/>
      </rPr>
      <t>Assume we have a target company with the following financial information:</t>
    </r>
  </si>
  <si>
    <r>
      <t></t>
    </r>
    <r>
      <rPr>
        <sz val="26"/>
        <color rgb="FF000000"/>
        <rFont val="Perpetua"/>
        <family val="1"/>
      </rPr>
      <t>Enterprise Value (EV): $700 million</t>
    </r>
  </si>
  <si>
    <r>
      <t></t>
    </r>
    <r>
      <rPr>
        <sz val="26"/>
        <color rgb="FF000000"/>
        <rFont val="Perpetua"/>
        <family val="1"/>
      </rPr>
      <t>Debt: $400 million</t>
    </r>
  </si>
  <si>
    <r>
      <t></t>
    </r>
    <r>
      <rPr>
        <sz val="26"/>
        <color rgb="FF000000"/>
        <rFont val="Perpetua"/>
        <family val="1"/>
      </rPr>
      <t>Equity: $300 million</t>
    </r>
  </si>
  <si>
    <r>
      <t></t>
    </r>
    <r>
      <rPr>
        <sz val="26"/>
        <color rgb="FF000000"/>
        <rFont val="Perpetua"/>
        <family val="1"/>
      </rPr>
      <t>EBITDA: $120 million</t>
    </r>
  </si>
  <si>
    <r>
      <t></t>
    </r>
    <r>
      <rPr>
        <sz val="26"/>
        <color rgb="FF000000"/>
        <rFont val="Perpetua"/>
        <family val="1"/>
      </rPr>
      <t>Tax Rate: 25%</t>
    </r>
  </si>
  <si>
    <r>
      <t></t>
    </r>
    <r>
      <rPr>
        <sz val="26"/>
        <color rgb="FF000000"/>
        <rFont val="Perpetua"/>
        <family val="1"/>
      </rPr>
      <t>Interest Rate: 5%</t>
    </r>
  </si>
  <si>
    <t>example 12</t>
  </si>
  <si>
    <t>Example 12(A)</t>
  </si>
  <si>
    <r>
      <t></t>
    </r>
    <r>
      <rPr>
        <sz val="26"/>
        <color rgb="FF000000"/>
        <rFont val="Perpetua"/>
        <family val="1"/>
      </rPr>
      <t>Enterprise Value (EV): $1.2 million</t>
    </r>
  </si>
  <si>
    <r>
      <t></t>
    </r>
    <r>
      <rPr>
        <sz val="26"/>
        <color rgb="FF000000"/>
        <rFont val="Perpetua"/>
        <family val="1"/>
      </rPr>
      <t>Debt: $800 million</t>
    </r>
  </si>
  <si>
    <r>
      <t></t>
    </r>
    <r>
      <rPr>
        <sz val="26"/>
        <color rgb="FF000000"/>
        <rFont val="Perpetua"/>
        <family val="1"/>
      </rPr>
      <t>Equity: $400 million</t>
    </r>
  </si>
  <si>
    <r>
      <t></t>
    </r>
    <r>
      <rPr>
        <sz val="26"/>
        <color rgb="FF000000"/>
        <rFont val="Perpetua"/>
        <family val="1"/>
      </rPr>
      <t>EBITDA: $150 million</t>
    </r>
  </si>
  <si>
    <r>
      <t></t>
    </r>
    <r>
      <rPr>
        <sz val="26"/>
        <color rgb="FF000000"/>
        <rFont val="Perpetua"/>
        <family val="1"/>
      </rPr>
      <t>Interest Rate: 6%</t>
    </r>
  </si>
  <si>
    <t>Example 13</t>
  </si>
  <si>
    <t>Number of Shares Offered</t>
  </si>
  <si>
    <t>Offer Price per Share</t>
  </si>
  <si>
    <t>Underwriting Fees</t>
  </si>
  <si>
    <t>Legal and Administrative Expenses</t>
  </si>
  <si>
    <t>Total Offering Expenses</t>
  </si>
  <si>
    <t>Offer Value = Number of Shares Offered * Offer Price per Share</t>
  </si>
  <si>
    <t>Underwriting Fees = Offer Value * Underwriting Fee Percentage</t>
  </si>
  <si>
    <t>Net Offering Proceeds = Offer Value - Underwriting Fees - Total Offering Expenses</t>
  </si>
  <si>
    <t>IPO Expenses as a Percentage of Offer Value = Total Offering Expenses / Offer Value * 100%</t>
  </si>
  <si>
    <t>IPO (Initial Public Offering) calculation in Excel format:</t>
  </si>
  <si>
    <r>
      <t></t>
    </r>
    <r>
      <rPr>
        <sz val="26"/>
        <color rgb="FF000000"/>
        <rFont val="Perpetua"/>
        <family val="1"/>
      </rPr>
      <t>Assume we have a company preparing for an IPO and we have the following financial information:</t>
    </r>
  </si>
  <si>
    <r>
      <t></t>
    </r>
    <r>
      <rPr>
        <sz val="26"/>
        <color rgb="FF000000"/>
        <rFont val="Perpetua"/>
        <family val="1"/>
      </rPr>
      <t>Number of Shares Offered: 10 million</t>
    </r>
  </si>
  <si>
    <r>
      <t></t>
    </r>
    <r>
      <rPr>
        <sz val="26"/>
        <color rgb="FF000000"/>
        <rFont val="Perpetua"/>
        <family val="1"/>
      </rPr>
      <t>Offer Price per Share: $20</t>
    </r>
  </si>
  <si>
    <r>
      <t></t>
    </r>
    <r>
      <rPr>
        <sz val="26"/>
        <color rgb="FF000000"/>
        <rFont val="Perpetua"/>
        <family val="1"/>
      </rPr>
      <t>Underwriting Fees: 5% of the offer value</t>
    </r>
  </si>
  <si>
    <r>
      <t></t>
    </r>
    <r>
      <rPr>
        <sz val="26"/>
        <color rgb="FF000000"/>
        <rFont val="Perpetua"/>
        <family val="1"/>
      </rPr>
      <t>Legal and Administrative Expenses: $500,000</t>
    </r>
  </si>
  <si>
    <r>
      <t></t>
    </r>
    <r>
      <rPr>
        <sz val="26"/>
        <color rgb="FF000000"/>
        <rFont val="Perpetua"/>
        <family val="1"/>
      </rPr>
      <t>Total Offering Expenses: $1 million</t>
    </r>
  </si>
  <si>
    <t>Example 14</t>
  </si>
  <si>
    <t xml:space="preserve">    IPO (Initial Public Offering) calculation in Excel format:</t>
  </si>
  <si>
    <t>Company A</t>
  </si>
  <si>
    <t>Company B</t>
  </si>
  <si>
    <t>Comapny A</t>
  </si>
  <si>
    <t>Comapny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</si>
</sst>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0.000"/>
    <numFmt numFmtId="165" formatCode="0.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</font>
    <font>
      <sz val="14"/>
      <color rgb="FF000000"/>
      <name val="Perpetua"/>
    </font>
    <font>
      <sz val="12"/>
      <color rgb="FF000000"/>
      <name val="Times New Roman"/>
    </font>
    <font>
      <b/>
      <sz val="12"/>
      <color rgb="FF000000"/>
      <name val="Perpetua"/>
    </font>
    <font>
      <b/>
      <sz val="12"/>
      <color rgb="FF000000"/>
      <name val="Times New Roman"/>
    </font>
    <font>
      <i/>
      <sz val="12"/>
      <color rgb="FF000000"/>
      <name val="Times New Roman"/>
    </font>
    <font>
      <sz val="12"/>
      <color rgb="FF000000"/>
      <name val="Perpetua"/>
    </font>
    <font>
      <b/>
      <sz val="11"/>
      <color rgb="FF000000"/>
      <name val="Times New Roman"/>
    </font>
    <font>
      <sz val="11"/>
      <color rgb="FF000000"/>
      <name val="Times New Roman"/>
    </font>
    <font>
      <i/>
      <sz val="11"/>
      <color rgb="FF000000"/>
      <name val="Times New Roman"/>
    </font>
    <font>
      <sz val="18"/>
      <color rgb="FF000000"/>
      <name val="Times New Roman"/>
    </font>
    <font>
      <b/>
      <sz val="18"/>
      <color rgb="FF000000"/>
      <name val="Times New Roman"/>
    </font>
    <font>
      <sz val="14"/>
      <color rgb="FF000000"/>
      <name val="Times New Roman"/>
    </font>
    <font>
      <b/>
      <sz val="12"/>
      <color rgb="FF009769"/>
      <name val="Arial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9.35"/>
      <color rgb="FFD34817"/>
      <name val="Wingdings 2"/>
      <family val="1"/>
      <charset val="2"/>
    </font>
    <font>
      <sz val="20"/>
      <color rgb="FF000000"/>
      <name val="Perpetua"/>
      <family val="1"/>
    </font>
    <font>
      <sz val="9.35"/>
      <color rgb="FF9B2D1F"/>
      <name val="Wingdings 2"/>
      <family val="1"/>
      <charset val="2"/>
    </font>
    <font>
      <sz val="19"/>
      <color rgb="FF000000"/>
      <name val="Perpetua"/>
      <family val="1"/>
    </font>
    <font>
      <sz val="26"/>
      <color rgb="FF000000"/>
      <name val="Perpetua"/>
      <family val="1"/>
    </font>
    <font>
      <sz val="12"/>
      <color rgb="FF37415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color rgb="FF374151"/>
      <name val="Segoe UI"/>
      <family val="2"/>
    </font>
    <font>
      <b/>
      <sz val="14"/>
      <color theme="1"/>
      <name val="Calibri Light"/>
      <family val="1"/>
      <scheme val="major"/>
    </font>
    <font>
      <b/>
      <sz val="12"/>
      <color rgb="FF000000"/>
      <name val="Calibri Light"/>
      <family val="1"/>
      <scheme val="major"/>
    </font>
    <font>
      <b/>
      <sz val="12"/>
      <color rgb="FF374151"/>
      <name val="Calibri Light"/>
      <family val="1"/>
      <scheme val="major"/>
    </font>
    <font>
      <b/>
      <sz val="12"/>
      <color rgb="FF374151"/>
      <name val="Segoe U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37415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855D5D"/>
      </top>
      <bottom style="medium">
        <color rgb="FF855D5D"/>
      </bottom>
      <diagonal/>
    </border>
    <border>
      <left/>
      <right/>
      <top style="medium">
        <color rgb="FF855D5D"/>
      </top>
      <bottom/>
      <diagonal/>
    </border>
    <border>
      <left/>
      <right/>
      <top/>
      <bottom style="medium">
        <color rgb="FF855D5D"/>
      </bottom>
      <diagonal/>
    </border>
    <border>
      <left/>
      <right style="medium">
        <color rgb="FF855D5D"/>
      </right>
      <top style="medium">
        <color rgb="FF855D5D"/>
      </top>
      <bottom style="medium">
        <color rgb="FF855D5D"/>
      </bottom>
      <diagonal/>
    </border>
    <border>
      <left/>
      <right style="medium">
        <color rgb="FF855D5D"/>
      </right>
      <top style="medium">
        <color rgb="FF855D5D"/>
      </top>
      <bottom/>
      <diagonal/>
    </border>
    <border>
      <left/>
      <right style="medium">
        <color rgb="FF855D5D"/>
      </right>
      <top/>
      <bottom style="medium">
        <color rgb="FF855D5D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855D5D"/>
      </bottom>
      <diagonal/>
    </border>
    <border>
      <left/>
      <right/>
      <top style="medium">
        <color indexed="64"/>
      </top>
      <bottom style="medium">
        <color rgb="FF855D5D"/>
      </bottom>
      <diagonal/>
    </border>
    <border>
      <left/>
      <right style="medium">
        <color rgb="FF855D5D"/>
      </right>
      <top style="medium">
        <color indexed="64"/>
      </top>
      <bottom style="medium">
        <color rgb="FF855D5D"/>
      </bottom>
      <diagonal/>
    </border>
    <border>
      <left style="medium">
        <color indexed="64"/>
      </left>
      <right/>
      <top style="medium">
        <color rgb="FF855D5D"/>
      </top>
      <bottom/>
      <diagonal/>
    </border>
    <border>
      <left style="medium">
        <color indexed="64"/>
      </left>
      <right/>
      <top/>
      <bottom style="medium">
        <color rgb="FF855D5D"/>
      </bottom>
      <diagonal/>
    </border>
    <border>
      <left style="medium">
        <color indexed="64"/>
      </left>
      <right/>
      <top style="medium">
        <color rgb="FF855D5D"/>
      </top>
      <bottom style="medium">
        <color rgb="FF855D5D"/>
      </bottom>
      <diagonal/>
    </border>
    <border>
      <left style="medium">
        <color indexed="64"/>
      </left>
      <right/>
      <top style="medium">
        <color rgb="FF855D5D"/>
      </top>
      <bottom style="medium">
        <color indexed="64"/>
      </bottom>
      <diagonal/>
    </border>
    <border>
      <left/>
      <right/>
      <top style="medium">
        <color rgb="FF855D5D"/>
      </top>
      <bottom style="medium">
        <color indexed="64"/>
      </bottom>
      <diagonal/>
    </border>
    <border>
      <left/>
      <right style="medium">
        <color rgb="FF855D5D"/>
      </right>
      <top style="medium">
        <color rgb="FF855D5D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0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0" xfId="0" applyFill="1" applyBorder="1"/>
    <xf numFmtId="0" fontId="1" fillId="3" borderId="5" xfId="0" applyFont="1" applyFill="1" applyBorder="1"/>
    <xf numFmtId="0" fontId="0" fillId="3" borderId="13" xfId="0" applyFill="1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/>
    <xf numFmtId="0" fontId="0" fillId="0" borderId="20" xfId="0" applyBorder="1"/>
    <xf numFmtId="1" fontId="0" fillId="0" borderId="10" xfId="1" applyNumberFormat="1" applyFont="1" applyBorder="1"/>
    <xf numFmtId="1" fontId="0" fillId="4" borderId="10" xfId="0" applyNumberFormat="1" applyFill="1" applyBorder="1"/>
    <xf numFmtId="1" fontId="0" fillId="0" borderId="10" xfId="0" applyNumberFormat="1" applyBorder="1"/>
    <xf numFmtId="0" fontId="0" fillId="0" borderId="21" xfId="0" applyBorder="1"/>
    <xf numFmtId="0" fontId="0" fillId="5" borderId="10" xfId="0" applyFill="1" applyBorder="1"/>
    <xf numFmtId="0" fontId="0" fillId="5" borderId="13" xfId="0" applyFill="1" applyBorder="1"/>
    <xf numFmtId="0" fontId="4" fillId="6" borderId="23" xfId="0" applyFont="1" applyFill="1" applyBorder="1" applyAlignment="1">
      <alignment horizontal="center" vertical="center" wrapText="1" readingOrder="1"/>
    </xf>
    <xf numFmtId="0" fontId="4" fillId="6" borderId="24" xfId="0" applyFont="1" applyFill="1" applyBorder="1" applyAlignment="1">
      <alignment horizontal="center" vertical="center" wrapText="1" readingOrder="1"/>
    </xf>
    <xf numFmtId="0" fontId="4" fillId="6" borderId="26" xfId="0" applyFont="1" applyFill="1" applyBorder="1" applyAlignment="1">
      <alignment horizontal="center" vertical="center" wrapText="1" readingOrder="1"/>
    </xf>
    <xf numFmtId="0" fontId="4" fillId="6" borderId="27" xfId="0" applyFont="1" applyFill="1" applyBorder="1" applyAlignment="1">
      <alignment horizontal="center" vertical="center" wrapText="1" readingOrder="1"/>
    </xf>
    <xf numFmtId="0" fontId="4" fillId="6" borderId="22" xfId="0" applyFont="1" applyFill="1" applyBorder="1" applyAlignment="1">
      <alignment horizontal="right" vertical="center" wrapText="1" readingOrder="1"/>
    </xf>
    <xf numFmtId="0" fontId="4" fillId="6" borderId="25" xfId="0" applyFont="1" applyFill="1" applyBorder="1" applyAlignment="1">
      <alignment horizontal="right" vertical="center" wrapText="1" readingOrder="1"/>
    </xf>
    <xf numFmtId="3" fontId="0" fillId="0" borderId="0" xfId="0" applyNumberFormat="1"/>
    <xf numFmtId="3" fontId="4" fillId="6" borderId="22" xfId="0" applyNumberFormat="1" applyFont="1" applyFill="1" applyBorder="1" applyAlignment="1">
      <alignment horizontal="right" vertical="center" wrapText="1" readingOrder="1"/>
    </xf>
    <xf numFmtId="3" fontId="4" fillId="6" borderId="25" xfId="0" applyNumberFormat="1" applyFont="1" applyFill="1" applyBorder="1" applyAlignment="1">
      <alignment horizontal="right" vertical="center" wrapText="1" readingOrder="1"/>
    </xf>
    <xf numFmtId="0" fontId="4" fillId="6" borderId="22" xfId="0" applyFont="1" applyFill="1" applyBorder="1" applyAlignment="1">
      <alignment horizontal="left" vertical="center" wrapText="1" readingOrder="1"/>
    </xf>
    <xf numFmtId="0" fontId="4" fillId="6" borderId="0" xfId="0" applyFont="1" applyFill="1" applyAlignment="1">
      <alignment horizontal="center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3" fontId="5" fillId="0" borderId="30" xfId="0" applyNumberFormat="1" applyFont="1" applyBorder="1" applyAlignment="1">
      <alignment horizontal="right" vertical="center" wrapText="1" readingOrder="1"/>
    </xf>
    <xf numFmtId="0" fontId="5" fillId="0" borderId="30" xfId="0" applyFont="1" applyBorder="1" applyAlignment="1">
      <alignment horizontal="center" vertical="center" wrapText="1" readingOrder="1"/>
    </xf>
    <xf numFmtId="3" fontId="5" fillId="0" borderId="31" xfId="0" applyNumberFormat="1" applyFont="1" applyBorder="1" applyAlignment="1">
      <alignment horizontal="right" vertical="center" wrapText="1" readingOrder="1"/>
    </xf>
    <xf numFmtId="3" fontId="7" fillId="0" borderId="32" xfId="0" applyNumberFormat="1" applyFont="1" applyBorder="1" applyAlignment="1">
      <alignment horizontal="righ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3" fontId="5" fillId="0" borderId="34" xfId="0" applyNumberFormat="1" applyFont="1" applyBorder="1" applyAlignment="1">
      <alignment horizontal="right" vertical="center" wrapText="1" readingOrder="1"/>
    </xf>
    <xf numFmtId="3" fontId="7" fillId="0" borderId="35" xfId="0" applyNumberFormat="1" applyFont="1" applyBorder="1" applyAlignment="1">
      <alignment horizontal="right" vertical="center" wrapText="1" readingOrder="1"/>
    </xf>
    <xf numFmtId="0" fontId="4" fillId="6" borderId="42" xfId="0" applyFont="1" applyFill="1" applyBorder="1" applyAlignment="1">
      <alignment horizontal="left" vertical="center" wrapText="1" readingOrder="1"/>
    </xf>
    <xf numFmtId="0" fontId="4" fillId="6" borderId="42" xfId="0" applyFont="1" applyFill="1" applyBorder="1" applyAlignment="1">
      <alignment horizontal="left" vertical="top" wrapText="1" readingOrder="1"/>
    </xf>
    <xf numFmtId="0" fontId="4" fillId="6" borderId="42" xfId="0" applyFont="1" applyFill="1" applyBorder="1" applyAlignment="1">
      <alignment horizontal="center" vertical="center" wrapText="1" readingOrder="1"/>
    </xf>
    <xf numFmtId="0" fontId="4" fillId="6" borderId="43" xfId="0" applyFont="1" applyFill="1" applyBorder="1" applyAlignment="1">
      <alignment horizontal="left" vertical="center" wrapText="1" readingOrder="1"/>
    </xf>
    <xf numFmtId="0" fontId="4" fillId="6" borderId="44" xfId="0" applyFont="1" applyFill="1" applyBorder="1" applyAlignment="1">
      <alignment horizontal="left" vertical="center" wrapText="1" readingOrder="1"/>
    </xf>
    <xf numFmtId="0" fontId="4" fillId="6" borderId="44" xfId="0" applyFont="1" applyFill="1" applyBorder="1" applyAlignment="1">
      <alignment horizontal="right" vertical="center" wrapText="1" readingOrder="1"/>
    </xf>
    <xf numFmtId="0" fontId="3" fillId="6" borderId="45" xfId="0" applyFont="1" applyFill="1" applyBorder="1" applyAlignment="1">
      <alignment vertical="top" wrapText="1"/>
    </xf>
    <xf numFmtId="0" fontId="6" fillId="0" borderId="46" xfId="0" applyFont="1" applyBorder="1" applyAlignment="1">
      <alignment horizontal="center" vertical="center" wrapText="1" readingOrder="1"/>
    </xf>
    <xf numFmtId="0" fontId="6" fillId="0" borderId="47" xfId="0" applyFont="1" applyBorder="1" applyAlignment="1">
      <alignment horizontal="left" vertical="center" wrapText="1" readingOrder="1"/>
    </xf>
    <xf numFmtId="0" fontId="7" fillId="0" borderId="48" xfId="0" applyFont="1" applyBorder="1" applyAlignment="1">
      <alignment horizontal="left" vertical="center" wrapText="1" readingOrder="1"/>
    </xf>
    <xf numFmtId="0" fontId="7" fillId="0" borderId="49" xfId="0" applyFont="1" applyBorder="1" applyAlignment="1">
      <alignment horizontal="left" vertical="center" wrapText="1" indent="1" readingOrder="1"/>
    </xf>
    <xf numFmtId="0" fontId="5" fillId="0" borderId="49" xfId="0" applyFont="1" applyBorder="1" applyAlignment="1">
      <alignment horizontal="left" vertical="center" wrapText="1" readingOrder="1"/>
    </xf>
    <xf numFmtId="0" fontId="5" fillId="0" borderId="49" xfId="0" applyFont="1" applyBorder="1" applyAlignment="1">
      <alignment horizontal="left" vertical="center" wrapText="1" indent="4" readingOrder="1"/>
    </xf>
    <xf numFmtId="0" fontId="7" fillId="0" borderId="49" xfId="0" applyFont="1" applyBorder="1" applyAlignment="1">
      <alignment horizontal="center" vertical="center" wrapText="1" readingOrder="1"/>
    </xf>
    <xf numFmtId="0" fontId="7" fillId="0" borderId="49" xfId="0" applyFont="1" applyBorder="1" applyAlignment="1">
      <alignment horizontal="left" vertical="center" wrapText="1" readingOrder="1"/>
    </xf>
    <xf numFmtId="0" fontId="8" fillId="0" borderId="49" xfId="0" applyFont="1" applyBorder="1" applyAlignment="1">
      <alignment horizontal="left" vertical="center" wrapText="1" indent="4" readingOrder="1"/>
    </xf>
    <xf numFmtId="0" fontId="9" fillId="0" borderId="50" xfId="0" applyFont="1" applyBorder="1" applyAlignment="1">
      <alignment horizontal="left" vertical="center" wrapText="1" readingOrder="1"/>
    </xf>
    <xf numFmtId="0" fontId="9" fillId="0" borderId="51" xfId="0" applyFont="1" applyBorder="1" applyAlignment="1">
      <alignment horizontal="left" vertical="center" wrapText="1" readingOrder="1"/>
    </xf>
    <xf numFmtId="0" fontId="9" fillId="0" borderId="52" xfId="0" applyFont="1" applyBorder="1" applyAlignment="1">
      <alignment horizontal="left" vertical="center" wrapText="1" readingOrder="1"/>
    </xf>
    <xf numFmtId="0" fontId="4" fillId="6" borderId="18" xfId="0" applyFont="1" applyFill="1" applyBorder="1" applyAlignment="1">
      <alignment horizontal="center" vertical="center" wrapText="1" readingOrder="1"/>
    </xf>
    <xf numFmtId="0" fontId="4" fillId="6" borderId="18" xfId="0" applyFont="1" applyFill="1" applyBorder="1" applyAlignment="1">
      <alignment horizontal="left" vertical="center" wrapText="1" readingOrder="1"/>
    </xf>
    <xf numFmtId="0" fontId="4" fillId="6" borderId="18" xfId="0" applyFont="1" applyFill="1" applyBorder="1" applyAlignment="1">
      <alignment horizontal="right" vertical="center" wrapText="1" readingOrder="1"/>
    </xf>
    <xf numFmtId="0" fontId="4" fillId="6" borderId="18" xfId="0" applyFont="1" applyFill="1" applyBorder="1" applyAlignment="1">
      <alignment horizontal="left" vertical="top" wrapText="1" readingOrder="1"/>
    </xf>
    <xf numFmtId="3" fontId="4" fillId="6" borderId="18" xfId="0" applyNumberFormat="1" applyFont="1" applyFill="1" applyBorder="1" applyAlignment="1">
      <alignment horizontal="right" vertical="center" wrapText="1" readingOrder="1"/>
    </xf>
    <xf numFmtId="0" fontId="0" fillId="0" borderId="18" xfId="0" applyBorder="1"/>
    <xf numFmtId="0" fontId="10" fillId="0" borderId="29" xfId="0" applyFont="1" applyBorder="1" applyAlignment="1">
      <alignment horizontal="left" vertical="center" wrapText="1" readingOrder="1"/>
    </xf>
    <xf numFmtId="0" fontId="10" fillId="0" borderId="34" xfId="0" applyFont="1" applyBorder="1" applyAlignment="1">
      <alignment horizontal="left" vertical="center" wrapText="1" readingOrder="1"/>
    </xf>
    <xf numFmtId="0" fontId="10" fillId="0" borderId="30" xfId="0" applyFont="1" applyBorder="1" applyAlignment="1">
      <alignment horizontal="left" vertical="center" wrapText="1" indent="1" readingOrder="1"/>
    </xf>
    <xf numFmtId="0" fontId="11" fillId="0" borderId="30" xfId="0" applyFont="1" applyBorder="1" applyAlignment="1">
      <alignment horizontal="left" vertical="center" wrapText="1" indent="3" readingOrder="1"/>
    </xf>
    <xf numFmtId="0" fontId="13" fillId="0" borderId="30" xfId="0" applyFont="1" applyBorder="1" applyAlignment="1">
      <alignment horizontal="left" vertical="center" wrapText="1" readingOrder="1"/>
    </xf>
    <xf numFmtId="3" fontId="11" fillId="0" borderId="30" xfId="0" applyNumberFormat="1" applyFont="1" applyBorder="1" applyAlignment="1">
      <alignment horizontal="right" vertical="center" wrapText="1" readingOrder="1"/>
    </xf>
    <xf numFmtId="0" fontId="11" fillId="0" borderId="30" xfId="0" applyFont="1" applyBorder="1" applyAlignment="1">
      <alignment horizontal="center" vertical="center" wrapText="1" readingOrder="1"/>
    </xf>
    <xf numFmtId="0" fontId="11" fillId="0" borderId="30" xfId="0" applyFont="1" applyBorder="1" applyAlignment="1">
      <alignment horizontal="left" vertical="center" wrapText="1" indent="4" readingOrder="1"/>
    </xf>
    <xf numFmtId="3" fontId="11" fillId="0" borderId="34" xfId="0" applyNumberFormat="1" applyFont="1" applyBorder="1" applyAlignment="1">
      <alignment horizontal="right" vertical="center" wrapText="1" readingOrder="1"/>
    </xf>
    <xf numFmtId="0" fontId="14" fillId="0" borderId="53" xfId="0" applyFont="1" applyBorder="1" applyAlignment="1">
      <alignment horizontal="center" vertical="center" wrapText="1" readingOrder="1"/>
    </xf>
    <xf numFmtId="0" fontId="13" fillId="0" borderId="54" xfId="0" applyFont="1" applyBorder="1" applyAlignment="1">
      <alignment horizontal="left" vertical="center" wrapText="1" readingOrder="1"/>
    </xf>
    <xf numFmtId="3" fontId="10" fillId="0" borderId="35" xfId="0" applyNumberFormat="1" applyFont="1" applyBorder="1" applyAlignment="1">
      <alignment horizontal="right" vertical="center" wrapText="1" readingOrder="1"/>
    </xf>
    <xf numFmtId="0" fontId="10" fillId="0" borderId="30" xfId="0" applyFont="1" applyBorder="1" applyAlignment="1">
      <alignment horizontal="left" vertical="center" wrapText="1" readingOrder="1"/>
    </xf>
    <xf numFmtId="0" fontId="13" fillId="0" borderId="33" xfId="0" applyFont="1" applyBorder="1" applyAlignment="1">
      <alignment horizontal="left" vertical="center" wrapText="1" readingOrder="1"/>
    </xf>
    <xf numFmtId="3" fontId="15" fillId="0" borderId="30" xfId="0" applyNumberFormat="1" applyFont="1" applyBorder="1" applyAlignment="1">
      <alignment horizontal="right" vertical="center" wrapText="1" readingOrder="1"/>
    </xf>
    <xf numFmtId="0" fontId="11" fillId="0" borderId="30" xfId="0" applyFont="1" applyBorder="1" applyAlignment="1">
      <alignment horizontal="left" vertical="center" wrapText="1" readingOrder="1"/>
    </xf>
    <xf numFmtId="0" fontId="11" fillId="0" borderId="53" xfId="0" applyFont="1" applyBorder="1" applyAlignment="1">
      <alignment horizontal="left" vertical="top" wrapText="1" indent="4" readingOrder="1"/>
    </xf>
    <xf numFmtId="0" fontId="10" fillId="0" borderId="30" xfId="0" applyFont="1" applyBorder="1" applyAlignment="1">
      <alignment horizontal="center" vertical="center" wrapText="1" readingOrder="1"/>
    </xf>
    <xf numFmtId="0" fontId="13" fillId="0" borderId="34" xfId="0" applyFont="1" applyBorder="1" applyAlignment="1">
      <alignment horizontal="left" vertical="center" wrapText="1" readingOrder="1"/>
    </xf>
    <xf numFmtId="0" fontId="13" fillId="0" borderId="36" xfId="0" applyFont="1" applyBorder="1" applyAlignment="1">
      <alignment horizontal="left" vertical="center" wrapText="1" readingOrder="1"/>
    </xf>
    <xf numFmtId="164" fontId="0" fillId="0" borderId="0" xfId="0" applyNumberFormat="1"/>
    <xf numFmtId="0" fontId="1" fillId="0" borderId="55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0" fillId="0" borderId="30" xfId="0" applyBorder="1" applyAlignment="1">
      <alignment wrapText="1"/>
    </xf>
    <xf numFmtId="6" fontId="0" fillId="0" borderId="57" xfId="0" applyNumberFormat="1" applyBorder="1" applyAlignment="1">
      <alignment horizontal="right" wrapText="1"/>
    </xf>
    <xf numFmtId="0" fontId="0" fillId="0" borderId="57" xfId="0" applyBorder="1" applyAlignment="1">
      <alignment horizontal="right" vertical="top" wrapText="1"/>
    </xf>
    <xf numFmtId="0" fontId="0" fillId="0" borderId="30" xfId="0" applyBorder="1"/>
    <xf numFmtId="0" fontId="0" fillId="0" borderId="57" xfId="0" applyBorder="1" applyAlignment="1">
      <alignment horizontal="right" wrapText="1"/>
    </xf>
    <xf numFmtId="0" fontId="0" fillId="0" borderId="34" xfId="0" applyBorder="1" applyAlignment="1">
      <alignment wrapText="1"/>
    </xf>
    <xf numFmtId="9" fontId="0" fillId="0" borderId="58" xfId="0" applyNumberFormat="1" applyBorder="1" applyAlignment="1">
      <alignment horizontal="right" wrapText="1"/>
    </xf>
    <xf numFmtId="0" fontId="16" fillId="0" borderId="0" xfId="0" applyFont="1"/>
    <xf numFmtId="0" fontId="17" fillId="0" borderId="57" xfId="0" applyFont="1" applyBorder="1" applyAlignment="1">
      <alignment horizontal="center" wrapText="1"/>
    </xf>
    <xf numFmtId="0" fontId="0" fillId="0" borderId="58" xfId="0" applyBorder="1" applyAlignment="1">
      <alignment wrapText="1"/>
    </xf>
    <xf numFmtId="0" fontId="17" fillId="0" borderId="58" xfId="0" applyFont="1" applyBorder="1" applyAlignment="1">
      <alignment horizontal="center" wrapText="1"/>
    </xf>
    <xf numFmtId="0" fontId="19" fillId="0" borderId="60" xfId="0" applyFont="1" applyBorder="1" applyAlignment="1">
      <alignment vertical="top" wrapText="1"/>
    </xf>
    <xf numFmtId="3" fontId="19" fillId="0" borderId="57" xfId="0" applyNumberFormat="1" applyFont="1" applyBorder="1" applyAlignment="1">
      <alignment horizontal="right" vertical="top" wrapText="1"/>
    </xf>
    <xf numFmtId="0" fontId="19" fillId="0" borderId="57" xfId="0" applyFont="1" applyBorder="1" applyAlignment="1">
      <alignment horizontal="right" vertical="top" wrapText="1"/>
    </xf>
    <xf numFmtId="0" fontId="19" fillId="0" borderId="60" xfId="0" applyFont="1" applyBorder="1" applyAlignment="1">
      <alignment horizontal="left" vertical="top" wrapText="1" indent="2"/>
    </xf>
    <xf numFmtId="3" fontId="19" fillId="0" borderId="8" xfId="0" applyNumberFormat="1" applyFont="1" applyBorder="1" applyAlignment="1">
      <alignment horizontal="right" vertical="top" wrapText="1"/>
    </xf>
    <xf numFmtId="0" fontId="19" fillId="0" borderId="8" xfId="0" applyFont="1" applyBorder="1" applyAlignment="1">
      <alignment horizontal="right" vertical="top" wrapText="1"/>
    </xf>
    <xf numFmtId="3" fontId="17" fillId="0" borderId="62" xfId="0" applyNumberFormat="1" applyFont="1" applyBorder="1" applyAlignment="1">
      <alignment horizontal="right" vertical="top" wrapText="1"/>
    </xf>
    <xf numFmtId="0" fontId="17" fillId="0" borderId="62" xfId="0" applyFont="1" applyBorder="1" applyAlignment="1">
      <alignment horizontal="right" vertical="top" wrapText="1"/>
    </xf>
    <xf numFmtId="3" fontId="19" fillId="0" borderId="5" xfId="0" applyNumberFormat="1" applyFont="1" applyBorder="1" applyAlignment="1">
      <alignment horizontal="right" vertical="top" wrapText="1"/>
    </xf>
    <xf numFmtId="2" fontId="19" fillId="0" borderId="5" xfId="0" applyNumberFormat="1" applyFont="1" applyBorder="1" applyAlignment="1">
      <alignment horizontal="right" vertical="top" wrapText="1"/>
    </xf>
    <xf numFmtId="0" fontId="18" fillId="0" borderId="60" xfId="0" applyFont="1" applyBorder="1" applyAlignment="1">
      <alignment horizontal="left" vertical="top" wrapText="1" indent="1"/>
    </xf>
    <xf numFmtId="3" fontId="19" fillId="0" borderId="56" xfId="0" applyNumberFormat="1" applyFont="1" applyBorder="1" applyAlignment="1">
      <alignment horizontal="right" vertical="top" wrapText="1"/>
    </xf>
    <xf numFmtId="165" fontId="19" fillId="0" borderId="56" xfId="0" applyNumberFormat="1" applyFont="1" applyBorder="1" applyAlignment="1">
      <alignment horizontal="right" vertical="top" wrapText="1"/>
    </xf>
    <xf numFmtId="0" fontId="17" fillId="0" borderId="63" xfId="0" applyFont="1" applyBorder="1" applyAlignment="1">
      <alignment vertical="top" wrapText="1"/>
    </xf>
    <xf numFmtId="3" fontId="17" fillId="0" borderId="64" xfId="0" applyNumberFormat="1" applyFont="1" applyBorder="1" applyAlignment="1">
      <alignment horizontal="right" vertical="top" wrapText="1"/>
    </xf>
    <xf numFmtId="2" fontId="19" fillId="0" borderId="56" xfId="0" applyNumberFormat="1" applyFont="1" applyBorder="1" applyAlignment="1">
      <alignment horizontal="right" vertical="top" wrapText="1"/>
    </xf>
    <xf numFmtId="0" fontId="0" fillId="0" borderId="0" xfId="0" applyAlignment="1">
      <alignment horizontal="left" indent="2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70" xfId="0" applyFont="1" applyBorder="1" applyAlignment="1">
      <alignment horizontal="center" wrapText="1"/>
    </xf>
    <xf numFmtId="0" fontId="1" fillId="0" borderId="71" xfId="0" applyFont="1" applyBorder="1" applyAlignment="1">
      <alignment vertical="top" wrapText="1"/>
    </xf>
    <xf numFmtId="0" fontId="0" fillId="0" borderId="57" xfId="0" applyBorder="1" applyAlignment="1">
      <alignment vertical="top" wrapText="1"/>
    </xf>
    <xf numFmtId="0" fontId="0" fillId="0" borderId="72" xfId="0" applyBorder="1" applyAlignment="1">
      <alignment vertical="top" wrapText="1"/>
    </xf>
    <xf numFmtId="0" fontId="0" fillId="0" borderId="71" xfId="0" applyBorder="1" applyAlignment="1">
      <alignment horizontal="left" vertical="top" wrapText="1" indent="2"/>
    </xf>
    <xf numFmtId="3" fontId="1" fillId="0" borderId="73" xfId="0" applyNumberFormat="1" applyFont="1" applyBorder="1" applyAlignment="1">
      <alignment horizontal="right" vertical="top" wrapText="1"/>
    </xf>
    <xf numFmtId="3" fontId="1" fillId="0" borderId="74" xfId="0" applyNumberFormat="1" applyFont="1" applyBorder="1" applyAlignment="1">
      <alignment horizontal="right" vertical="top" wrapText="1"/>
    </xf>
    <xf numFmtId="3" fontId="0" fillId="0" borderId="57" xfId="0" applyNumberFormat="1" applyBorder="1" applyAlignment="1">
      <alignment horizontal="right" vertical="top" wrapText="1"/>
    </xf>
    <xf numFmtId="3" fontId="0" fillId="0" borderId="72" xfId="0" applyNumberFormat="1" applyBorder="1" applyAlignment="1">
      <alignment horizontal="right" vertical="top" wrapText="1"/>
    </xf>
    <xf numFmtId="3" fontId="0" fillId="0" borderId="58" xfId="0" applyNumberFormat="1" applyBorder="1" applyAlignment="1">
      <alignment horizontal="right" vertical="top" wrapText="1"/>
    </xf>
    <xf numFmtId="3" fontId="0" fillId="0" borderId="70" xfId="0" applyNumberFormat="1" applyBorder="1" applyAlignment="1">
      <alignment horizontal="right" vertical="top" wrapText="1"/>
    </xf>
    <xf numFmtId="0" fontId="1" fillId="0" borderId="71" xfId="0" applyFont="1" applyBorder="1" applyAlignment="1">
      <alignment horizontal="center" vertical="top" wrapText="1"/>
    </xf>
    <xf numFmtId="0" fontId="0" fillId="0" borderId="57" xfId="0" applyBorder="1" applyAlignment="1">
      <alignment horizontal="center" vertical="top" wrapText="1"/>
    </xf>
    <xf numFmtId="3" fontId="1" fillId="0" borderId="73" xfId="0" applyNumberFormat="1" applyFont="1" applyBorder="1" applyAlignment="1">
      <alignment horizontal="right" wrapText="1"/>
    </xf>
    <xf numFmtId="3" fontId="1" fillId="0" borderId="74" xfId="0" applyNumberFormat="1" applyFont="1" applyBorder="1" applyAlignment="1">
      <alignment horizontal="right" wrapText="1"/>
    </xf>
    <xf numFmtId="0" fontId="0" fillId="0" borderId="75" xfId="0" applyBorder="1" applyAlignment="1">
      <alignment vertical="top" wrapText="1"/>
    </xf>
    <xf numFmtId="0" fontId="0" fillId="0" borderId="76" xfId="0" applyBorder="1" applyAlignment="1">
      <alignment vertical="top" wrapText="1"/>
    </xf>
    <xf numFmtId="0" fontId="0" fillId="0" borderId="76" xfId="0" applyBorder="1" applyAlignment="1">
      <alignment horizontal="right" vertical="top" wrapText="1"/>
    </xf>
    <xf numFmtId="0" fontId="0" fillId="0" borderId="77" xfId="0" applyBorder="1" applyAlignment="1">
      <alignment horizontal="right" vertical="top" wrapText="1"/>
    </xf>
    <xf numFmtId="0" fontId="1" fillId="0" borderId="57" xfId="0" applyFont="1" applyBorder="1" applyAlignment="1">
      <alignment horizontal="center" wrapText="1"/>
    </xf>
    <xf numFmtId="0" fontId="19" fillId="0" borderId="30" xfId="0" applyFont="1" applyBorder="1" applyAlignment="1">
      <alignment vertical="top" wrapText="1"/>
    </xf>
    <xf numFmtId="2" fontId="19" fillId="0" borderId="57" xfId="0" applyNumberFormat="1" applyFont="1" applyBorder="1" applyAlignment="1">
      <alignment horizontal="right" vertical="top" wrapText="1"/>
    </xf>
    <xf numFmtId="0" fontId="19" fillId="0" borderId="30" xfId="0" applyFont="1" applyBorder="1" applyAlignment="1">
      <alignment horizontal="left" vertical="top" wrapText="1" indent="2"/>
    </xf>
    <xf numFmtId="0" fontId="0" fillId="0" borderId="30" xfId="0" applyBorder="1" applyAlignment="1">
      <alignment vertical="top" wrapText="1"/>
    </xf>
    <xf numFmtId="3" fontId="1" fillId="0" borderId="78" xfId="0" applyNumberFormat="1" applyFont="1" applyBorder="1" applyAlignment="1">
      <alignment horizontal="right" vertical="top" wrapText="1"/>
    </xf>
    <xf numFmtId="3" fontId="1" fillId="0" borderId="79" xfId="0" applyNumberFormat="1" applyFont="1" applyBorder="1" applyAlignment="1">
      <alignment horizontal="right" vertical="top" wrapText="1"/>
    </xf>
    <xf numFmtId="3" fontId="19" fillId="0" borderId="55" xfId="0" applyNumberFormat="1" applyFont="1" applyBorder="1" applyAlignment="1">
      <alignment horizontal="right" vertical="top" wrapText="1"/>
    </xf>
    <xf numFmtId="0" fontId="18" fillId="0" borderId="30" xfId="0" applyFont="1" applyBorder="1" applyAlignment="1">
      <alignment horizontal="left" vertical="top" wrapText="1" indent="1"/>
    </xf>
    <xf numFmtId="3" fontId="19" fillId="0" borderId="58" xfId="0" applyNumberFormat="1" applyFont="1" applyBorder="1" applyAlignment="1">
      <alignment horizontal="right" vertical="top" wrapText="1"/>
    </xf>
    <xf numFmtId="0" fontId="21" fillId="0" borderId="30" xfId="0" applyFont="1" applyBorder="1" applyAlignment="1">
      <alignment horizontal="center" vertical="top" wrapText="1"/>
    </xf>
    <xf numFmtId="3" fontId="21" fillId="0" borderId="64" xfId="0" applyNumberFormat="1" applyFont="1" applyBorder="1" applyAlignment="1">
      <alignment horizontal="right" vertical="top" wrapText="1"/>
    </xf>
    <xf numFmtId="3" fontId="21" fillId="0" borderId="73" xfId="0" applyNumberFormat="1" applyFont="1" applyBorder="1" applyAlignment="1">
      <alignment horizontal="right" vertical="top" wrapText="1"/>
    </xf>
    <xf numFmtId="0" fontId="22" fillId="0" borderId="0" xfId="0" applyFont="1" applyAlignment="1">
      <alignment horizontal="left" vertical="center" indent="3" readingOrder="1"/>
    </xf>
    <xf numFmtId="0" fontId="24" fillId="0" borderId="0" xfId="0" applyFont="1" applyAlignment="1">
      <alignment horizontal="left" vertical="center" indent="6" readingOrder="1"/>
    </xf>
    <xf numFmtId="0" fontId="23" fillId="0" borderId="0" xfId="0" applyFont="1" applyAlignment="1">
      <alignment horizontal="left" vertical="center" indent="3" readingOrder="1"/>
    </xf>
    <xf numFmtId="0" fontId="0" fillId="0" borderId="19" xfId="0" applyBorder="1"/>
    <xf numFmtId="0" fontId="0" fillId="3" borderId="12" xfId="0" applyFill="1" applyBorder="1"/>
    <xf numFmtId="0" fontId="10" fillId="0" borderId="0" xfId="0" applyFont="1" applyAlignment="1">
      <alignment horizontal="center" vertical="center" wrapText="1" readingOrder="1"/>
    </xf>
    <xf numFmtId="0" fontId="12" fillId="0" borderId="28" xfId="0" applyFont="1" applyBorder="1" applyAlignment="1">
      <alignment horizontal="center" vertical="center" wrapText="1" readingOrder="1"/>
    </xf>
    <xf numFmtId="0" fontId="10" fillId="0" borderId="29" xfId="0" applyFont="1" applyBorder="1" applyAlignment="1">
      <alignment horizontal="center" vertical="center" wrapText="1" readingOrder="1"/>
    </xf>
    <xf numFmtId="0" fontId="10" fillId="0" borderId="34" xfId="0" applyFont="1" applyBorder="1" applyAlignment="1">
      <alignment horizontal="center" vertical="center" wrapText="1" readingOrder="1"/>
    </xf>
    <xf numFmtId="0" fontId="10" fillId="0" borderId="29" xfId="0" applyFont="1" applyBorder="1" applyAlignment="1">
      <alignment horizontal="left" vertical="center" wrapText="1" readingOrder="1"/>
    </xf>
    <xf numFmtId="0" fontId="10" fillId="0" borderId="34" xfId="0" applyFont="1" applyBorder="1" applyAlignment="1">
      <alignment horizontal="left" vertical="center" wrapText="1" readingOrder="1"/>
    </xf>
    <xf numFmtId="0" fontId="13" fillId="0" borderId="29" xfId="0" applyFont="1" applyBorder="1" applyAlignment="1">
      <alignment horizontal="left" vertical="center" wrapText="1" readingOrder="1"/>
    </xf>
    <xf numFmtId="0" fontId="13" fillId="0" borderId="30" xfId="0" applyFont="1" applyBorder="1" applyAlignment="1">
      <alignment horizontal="left" vertical="center" wrapText="1" readingOrder="1"/>
    </xf>
    <xf numFmtId="0" fontId="4" fillId="6" borderId="37" xfId="0" applyFont="1" applyFill="1" applyBorder="1" applyAlignment="1">
      <alignment horizontal="center" vertical="center" wrapText="1" readingOrder="1"/>
    </xf>
    <xf numFmtId="0" fontId="4" fillId="6" borderId="38" xfId="0" applyFont="1" applyFill="1" applyBorder="1" applyAlignment="1">
      <alignment horizontal="center" vertical="center" wrapText="1" readingOrder="1"/>
    </xf>
    <xf numFmtId="0" fontId="4" fillId="6" borderId="39" xfId="0" applyFont="1" applyFill="1" applyBorder="1" applyAlignment="1">
      <alignment horizontal="center" vertical="center" wrapText="1" readingOrder="1"/>
    </xf>
    <xf numFmtId="0" fontId="4" fillId="6" borderId="40" xfId="0" applyFont="1" applyFill="1" applyBorder="1" applyAlignment="1">
      <alignment horizontal="center" vertical="center" wrapText="1" readingOrder="1"/>
    </xf>
    <xf numFmtId="0" fontId="4" fillId="6" borderId="41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0" fontId="1" fillId="0" borderId="29" xfId="0" applyFont="1" applyBorder="1" applyAlignment="1">
      <alignment horizontal="center" wrapText="1"/>
    </xf>
    <xf numFmtId="0" fontId="1" fillId="0" borderId="51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28" xfId="0" applyFont="1" applyBorder="1" applyAlignment="1">
      <alignment horizontal="center" wrapText="1"/>
    </xf>
    <xf numFmtId="0" fontId="17" fillId="0" borderId="59" xfId="0" applyFont="1" applyBorder="1" applyAlignment="1">
      <alignment horizontal="center" wrapText="1"/>
    </xf>
    <xf numFmtId="0" fontId="17" fillId="0" borderId="60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" fillId="0" borderId="65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17" fillId="0" borderId="29" xfId="0" applyFont="1" applyBorder="1" applyAlignment="1">
      <alignment horizontal="center" wrapText="1"/>
    </xf>
    <xf numFmtId="0" fontId="17" fillId="0" borderId="30" xfId="0" applyFont="1" applyBorder="1" applyAlignment="1">
      <alignment horizontal="center" wrapText="1"/>
    </xf>
    <xf numFmtId="0" fontId="17" fillId="0" borderId="34" xfId="0" applyFont="1" applyBorder="1" applyAlignment="1">
      <alignment horizontal="center" wrapText="1"/>
    </xf>
    <xf numFmtId="0" fontId="26" fillId="0" borderId="0" xfId="0" applyFont="1" applyAlignment="1">
      <alignment horizontal="left" vertical="center" indent="3" readingOrder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9" fontId="28" fillId="0" borderId="0" xfId="0" applyNumberFormat="1" applyFont="1"/>
    <xf numFmtId="0" fontId="30" fillId="0" borderId="19" xfId="0" applyFont="1" applyBorder="1"/>
    <xf numFmtId="0" fontId="30" fillId="0" borderId="20" xfId="0" applyFont="1" applyBorder="1"/>
    <xf numFmtId="0" fontId="31" fillId="0" borderId="9" xfId="0" applyFont="1" applyBorder="1"/>
    <xf numFmtId="0" fontId="28" fillId="0" borderId="10" xfId="0" applyFont="1" applyBorder="1"/>
    <xf numFmtId="0" fontId="32" fillId="0" borderId="9" xfId="0" applyFont="1" applyBorder="1"/>
    <xf numFmtId="9" fontId="28" fillId="0" borderId="10" xfId="0" applyNumberFormat="1" applyFont="1" applyBorder="1"/>
    <xf numFmtId="0" fontId="27" fillId="0" borderId="9" xfId="0" applyFont="1" applyBorder="1"/>
    <xf numFmtId="0" fontId="28" fillId="0" borderId="9" xfId="0" applyFont="1" applyBorder="1"/>
    <xf numFmtId="0" fontId="29" fillId="0" borderId="9" xfId="0" applyFont="1" applyBorder="1"/>
    <xf numFmtId="0" fontId="29" fillId="0" borderId="11" xfId="0" applyFont="1" applyBorder="1"/>
    <xf numFmtId="0" fontId="28" fillId="0" borderId="13" xfId="0" applyFont="1" applyBorder="1"/>
    <xf numFmtId="0" fontId="27" fillId="0" borderId="19" xfId="0" applyFont="1" applyBorder="1"/>
    <xf numFmtId="0" fontId="28" fillId="0" borderId="21" xfId="0" applyFont="1" applyBorder="1"/>
    <xf numFmtId="0" fontId="30" fillId="0" borderId="21" xfId="0" applyFont="1" applyBorder="1"/>
    <xf numFmtId="0" fontId="28" fillId="0" borderId="0" xfId="0" applyFont="1" applyBorder="1"/>
    <xf numFmtId="0" fontId="0" fillId="0" borderId="0" xfId="0" applyBorder="1"/>
    <xf numFmtId="0" fontId="31" fillId="0" borderId="0" xfId="0" applyFont="1" applyBorder="1"/>
    <xf numFmtId="0" fontId="32" fillId="0" borderId="0" xfId="0" applyFont="1" applyBorder="1"/>
    <xf numFmtId="0" fontId="28" fillId="0" borderId="12" xfId="0" applyFont="1" applyBorder="1"/>
    <xf numFmtId="0" fontId="32" fillId="0" borderId="12" xfId="0" applyFont="1" applyBorder="1"/>
    <xf numFmtId="9" fontId="28" fillId="0" borderId="13" xfId="0" applyNumberFormat="1" applyFont="1" applyBorder="1"/>
    <xf numFmtId="0" fontId="29" fillId="0" borderId="0" xfId="0" applyFont="1" applyFill="1" applyBorder="1"/>
    <xf numFmtId="0" fontId="29" fillId="0" borderId="19" xfId="0" applyFont="1" applyBorder="1"/>
    <xf numFmtId="3" fontId="0" fillId="0" borderId="21" xfId="0" applyNumberFormat="1" applyBorder="1"/>
    <xf numFmtId="9" fontId="0" fillId="0" borderId="0" xfId="0" applyNumberFormat="1" applyBorder="1"/>
    <xf numFmtId="3" fontId="0" fillId="0" borderId="0" xfId="0" applyNumberFormat="1" applyBorder="1"/>
    <xf numFmtId="0" fontId="34" fillId="0" borderId="80" xfId="0" applyFont="1" applyBorder="1" applyAlignment="1">
      <alignment horizontal="left" wrapText="1" readingOrder="1"/>
    </xf>
    <xf numFmtId="0" fontId="35" fillId="0" borderId="80" xfId="0" applyFont="1" applyBorder="1" applyAlignment="1">
      <alignment horizontal="left" wrapText="1" readingOrder="1"/>
    </xf>
    <xf numFmtId="0" fontId="36" fillId="0" borderId="80" xfId="0" applyFont="1" applyBorder="1" applyAlignment="1">
      <alignment horizontal="left" wrapText="1" readingOrder="1"/>
    </xf>
    <xf numFmtId="3" fontId="34" fillId="0" borderId="80" xfId="0" applyNumberFormat="1" applyFont="1" applyBorder="1" applyAlignment="1">
      <alignment horizontal="right" wrapText="1" readingOrder="1"/>
    </xf>
    <xf numFmtId="0" fontId="34" fillId="0" borderId="80" xfId="0" applyFont="1" applyBorder="1" applyAlignment="1">
      <alignment horizontal="right" wrapText="1" readingOrder="1"/>
    </xf>
    <xf numFmtId="9" fontId="34" fillId="0" borderId="80" xfId="0" applyNumberFormat="1" applyFont="1" applyBorder="1" applyAlignment="1">
      <alignment horizontal="right" wrapText="1" readingOrder="1"/>
    </xf>
    <xf numFmtId="0" fontId="1" fillId="0" borderId="18" xfId="0" applyFont="1" applyBorder="1"/>
    <xf numFmtId="0" fontId="33" fillId="0" borderId="18" xfId="0" applyFont="1" applyBorder="1"/>
    <xf numFmtId="3" fontId="0" fillId="0" borderId="18" xfId="0" applyNumberFormat="1" applyBorder="1"/>
    <xf numFmtId="9" fontId="0" fillId="0" borderId="18" xfId="0" applyNumberFormat="1" applyBorder="1"/>
    <xf numFmtId="0" fontId="0" fillId="0" borderId="0" xfId="0" applyFont="1" applyBorder="1"/>
    <xf numFmtId="0" fontId="29" fillId="0" borderId="0" xfId="0" applyFont="1" applyBorder="1"/>
    <xf numFmtId="3" fontId="0" fillId="0" borderId="0" xfId="0" applyNumberFormat="1" applyFont="1" applyBorder="1"/>
    <xf numFmtId="0" fontId="29" fillId="0" borderId="12" xfId="0" applyFont="1" applyBorder="1"/>
    <xf numFmtId="0" fontId="0" fillId="0" borderId="1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05CC-C00B-4400-852D-B1BF861E11E3}">
  <dimension ref="A1:K223"/>
  <sheetViews>
    <sheetView topLeftCell="A216" workbookViewId="0">
      <selection activeCell="B219" sqref="B219"/>
    </sheetView>
  </sheetViews>
  <sheetFormatPr defaultRowHeight="14.4" x14ac:dyDescent="0.3"/>
  <cols>
    <col min="1" max="1" width="29.44140625" customWidth="1"/>
    <col min="2" max="2" width="14.109375" bestFit="1" customWidth="1"/>
    <col min="3" max="3" width="9.88671875" bestFit="1" customWidth="1"/>
    <col min="4" max="5" width="18" customWidth="1"/>
    <col min="6" max="6" width="11.44140625" customWidth="1"/>
    <col min="9" max="9" width="32.88671875" customWidth="1"/>
  </cols>
  <sheetData>
    <row r="1" spans="1:10" x14ac:dyDescent="0.3">
      <c r="A1" t="s">
        <v>2</v>
      </c>
      <c r="E1" t="s">
        <v>12</v>
      </c>
      <c r="I1" t="s">
        <v>28</v>
      </c>
    </row>
    <row r="2" spans="1:10" x14ac:dyDescent="0.3">
      <c r="I2" t="s">
        <v>0</v>
      </c>
    </row>
    <row r="3" spans="1:10" x14ac:dyDescent="0.3">
      <c r="A3" t="s">
        <v>0</v>
      </c>
      <c r="B3" t="s">
        <v>1</v>
      </c>
      <c r="E3" t="s">
        <v>13</v>
      </c>
      <c r="F3" t="s">
        <v>14</v>
      </c>
      <c r="I3" t="s">
        <v>29</v>
      </c>
    </row>
    <row r="4" spans="1:10" x14ac:dyDescent="0.3">
      <c r="A4" t="s">
        <v>3</v>
      </c>
      <c r="B4">
        <v>1100000</v>
      </c>
      <c r="E4" t="s">
        <v>15</v>
      </c>
      <c r="I4" t="s">
        <v>30</v>
      </c>
      <c r="J4">
        <v>269500</v>
      </c>
    </row>
    <row r="5" spans="1:10" x14ac:dyDescent="0.3">
      <c r="A5" t="s">
        <v>4</v>
      </c>
      <c r="B5">
        <f>B4*40%</f>
        <v>440000</v>
      </c>
      <c r="D5" t="s">
        <v>19</v>
      </c>
      <c r="E5" t="s">
        <v>16</v>
      </c>
      <c r="F5">
        <v>100000</v>
      </c>
      <c r="I5" t="s">
        <v>31</v>
      </c>
      <c r="J5">
        <v>50000</v>
      </c>
    </row>
    <row r="6" spans="1:10" x14ac:dyDescent="0.3">
      <c r="A6" t="s">
        <v>5</v>
      </c>
      <c r="B6" s="1">
        <f>B4-B5</f>
        <v>660000</v>
      </c>
      <c r="E6" t="s">
        <v>17</v>
      </c>
      <c r="F6">
        <v>200000</v>
      </c>
      <c r="J6">
        <f>SUM(J4:J5)</f>
        <v>319500</v>
      </c>
    </row>
    <row r="7" spans="1:10" x14ac:dyDescent="0.3">
      <c r="A7" t="s">
        <v>6</v>
      </c>
      <c r="B7">
        <v>200000</v>
      </c>
      <c r="I7" t="s">
        <v>32</v>
      </c>
    </row>
    <row r="8" spans="1:10" x14ac:dyDescent="0.3">
      <c r="A8" t="s">
        <v>7</v>
      </c>
      <c r="B8">
        <v>50000</v>
      </c>
      <c r="E8" t="s">
        <v>18</v>
      </c>
      <c r="F8">
        <v>150000</v>
      </c>
      <c r="G8">
        <f>SUM(F5:F8)</f>
        <v>450000</v>
      </c>
      <c r="I8" t="s">
        <v>33</v>
      </c>
      <c r="J8">
        <v>400000</v>
      </c>
    </row>
    <row r="9" spans="1:10" x14ac:dyDescent="0.3">
      <c r="A9" t="s">
        <v>8</v>
      </c>
      <c r="B9">
        <v>25000</v>
      </c>
      <c r="D9" t="s">
        <v>20</v>
      </c>
      <c r="E9" t="s">
        <v>21</v>
      </c>
      <c r="F9">
        <v>500000</v>
      </c>
      <c r="I9" t="s">
        <v>34</v>
      </c>
      <c r="J9">
        <f>SUM(J6:J8)</f>
        <v>719500</v>
      </c>
    </row>
    <row r="10" spans="1:10" x14ac:dyDescent="0.3">
      <c r="A10" t="s">
        <v>9</v>
      </c>
      <c r="B10">
        <f>(B6-B7-B8-B9)</f>
        <v>385000</v>
      </c>
      <c r="E10" t="s">
        <v>22</v>
      </c>
      <c r="F10">
        <v>100000</v>
      </c>
      <c r="I10" t="s">
        <v>35</v>
      </c>
    </row>
    <row r="11" spans="1:10" x14ac:dyDescent="0.3">
      <c r="E11" t="s">
        <v>27</v>
      </c>
      <c r="F11">
        <f>F9-F10</f>
        <v>400000</v>
      </c>
    </row>
    <row r="12" spans="1:10" x14ac:dyDescent="0.3">
      <c r="A12" t="s">
        <v>10</v>
      </c>
      <c r="B12">
        <f>B10*30%</f>
        <v>115500</v>
      </c>
      <c r="F12">
        <f>SUM(G8+F11)</f>
        <v>850000</v>
      </c>
    </row>
    <row r="13" spans="1:10" x14ac:dyDescent="0.3">
      <c r="A13" t="s">
        <v>11</v>
      </c>
      <c r="B13">
        <f>B10-B12</f>
        <v>269500</v>
      </c>
    </row>
    <row r="14" spans="1:10" x14ac:dyDescent="0.3">
      <c r="E14" t="s">
        <v>23</v>
      </c>
    </row>
    <row r="15" spans="1:10" x14ac:dyDescent="0.3">
      <c r="E15" t="s">
        <v>24</v>
      </c>
      <c r="F15">
        <v>100000</v>
      </c>
    </row>
    <row r="16" spans="1:10" x14ac:dyDescent="0.3">
      <c r="E16" t="s">
        <v>25</v>
      </c>
      <c r="F16">
        <v>400000</v>
      </c>
    </row>
    <row r="17" spans="1:11" x14ac:dyDescent="0.3">
      <c r="E17" t="s">
        <v>26</v>
      </c>
      <c r="F17">
        <v>350000</v>
      </c>
    </row>
    <row r="18" spans="1:11" x14ac:dyDescent="0.3">
      <c r="F18">
        <f>SUM(F15:F17)</f>
        <v>850000</v>
      </c>
    </row>
    <row r="19" spans="1:11" ht="15" thickBot="1" x14ac:dyDescent="0.35"/>
    <row r="20" spans="1:11" x14ac:dyDescent="0.3">
      <c r="A20" s="2" t="s">
        <v>37</v>
      </c>
      <c r="B20" s="3"/>
      <c r="C20" s="23"/>
      <c r="D20" s="3"/>
      <c r="E20" s="24" t="s">
        <v>46</v>
      </c>
      <c r="F20" s="3"/>
      <c r="G20" s="23"/>
      <c r="H20" s="3"/>
      <c r="I20" s="24" t="s">
        <v>28</v>
      </c>
      <c r="J20" s="3"/>
      <c r="K20" s="4"/>
    </row>
    <row r="21" spans="1:11" x14ac:dyDescent="0.3">
      <c r="A21" s="5" t="s">
        <v>0</v>
      </c>
      <c r="B21" s="6" t="s">
        <v>36</v>
      </c>
      <c r="C21" s="14" t="s">
        <v>36</v>
      </c>
      <c r="E21" s="13" t="s">
        <v>0</v>
      </c>
      <c r="F21" s="6" t="s">
        <v>53</v>
      </c>
      <c r="G21" s="14" t="s">
        <v>53</v>
      </c>
      <c r="I21" s="13" t="s">
        <v>0</v>
      </c>
      <c r="J21" s="6" t="s">
        <v>36</v>
      </c>
      <c r="K21" s="7" t="s">
        <v>36</v>
      </c>
    </row>
    <row r="22" spans="1:11" x14ac:dyDescent="0.3">
      <c r="A22" s="8" t="s">
        <v>38</v>
      </c>
      <c r="B22">
        <v>600000</v>
      </c>
      <c r="C22" s="16"/>
      <c r="E22" s="15" t="s">
        <v>47</v>
      </c>
      <c r="G22" s="16"/>
      <c r="I22" s="13" t="s">
        <v>59</v>
      </c>
      <c r="K22" s="9"/>
    </row>
    <row r="23" spans="1:11" x14ac:dyDescent="0.3">
      <c r="A23" s="8" t="s">
        <v>39</v>
      </c>
      <c r="B23">
        <f>(B22*40%)</f>
        <v>240000</v>
      </c>
      <c r="C23" s="16"/>
      <c r="E23" s="15" t="s">
        <v>16</v>
      </c>
      <c r="F23">
        <v>50000</v>
      </c>
      <c r="G23" s="16"/>
      <c r="I23" s="15" t="s">
        <v>30</v>
      </c>
      <c r="J23">
        <v>86250</v>
      </c>
      <c r="K23" s="9"/>
    </row>
    <row r="24" spans="1:11" x14ac:dyDescent="0.3">
      <c r="A24" s="8" t="s">
        <v>40</v>
      </c>
      <c r="C24" s="20">
        <f>B22-B23</f>
        <v>360000</v>
      </c>
      <c r="E24" s="15" t="s">
        <v>54</v>
      </c>
      <c r="F24">
        <v>100000</v>
      </c>
      <c r="G24" s="16"/>
      <c r="I24" s="15" t="s">
        <v>41</v>
      </c>
      <c r="J24">
        <v>30000</v>
      </c>
      <c r="K24" s="9"/>
    </row>
    <row r="25" spans="1:11" x14ac:dyDescent="0.3">
      <c r="A25" s="8" t="s">
        <v>6</v>
      </c>
      <c r="B25">
        <v>200000</v>
      </c>
      <c r="C25" s="16"/>
      <c r="E25" s="15" t="s">
        <v>49</v>
      </c>
      <c r="F25">
        <v>80000</v>
      </c>
      <c r="G25" s="16"/>
      <c r="I25" s="15" t="s">
        <v>60</v>
      </c>
      <c r="J25">
        <v>0</v>
      </c>
      <c r="K25" s="7">
        <f>SUM(J23:J24)</f>
        <v>116250</v>
      </c>
    </row>
    <row r="26" spans="1:11" x14ac:dyDescent="0.3">
      <c r="A26" s="8" t="s">
        <v>41</v>
      </c>
      <c r="B26">
        <v>30000</v>
      </c>
      <c r="C26" s="16"/>
      <c r="E26" s="13" t="s">
        <v>47</v>
      </c>
      <c r="G26" s="16">
        <f>SUM(F23:F25)</f>
        <v>230000</v>
      </c>
      <c r="I26" s="13" t="s">
        <v>34</v>
      </c>
      <c r="K26" s="9"/>
    </row>
    <row r="27" spans="1:11" x14ac:dyDescent="0.3">
      <c r="A27" s="8" t="s">
        <v>42</v>
      </c>
      <c r="B27">
        <v>15000</v>
      </c>
      <c r="C27" s="16"/>
      <c r="E27" s="15" t="s">
        <v>51</v>
      </c>
      <c r="F27">
        <v>500000</v>
      </c>
      <c r="G27" s="16"/>
      <c r="I27" s="15" t="s">
        <v>61</v>
      </c>
      <c r="J27">
        <v>0</v>
      </c>
      <c r="K27" s="9"/>
    </row>
    <row r="28" spans="1:11" x14ac:dyDescent="0.3">
      <c r="A28" s="8" t="s">
        <v>43</v>
      </c>
      <c r="B28">
        <f>C24-B25-B26-B27</f>
        <v>115000</v>
      </c>
      <c r="C28" s="16"/>
      <c r="E28" s="15" t="s">
        <v>52</v>
      </c>
      <c r="F28">
        <v>100000</v>
      </c>
      <c r="G28" s="16"/>
      <c r="I28" s="13" t="s">
        <v>62</v>
      </c>
      <c r="K28" s="9"/>
    </row>
    <row r="29" spans="1:11" x14ac:dyDescent="0.3">
      <c r="A29" s="8" t="s">
        <v>44</v>
      </c>
      <c r="B29">
        <f>B28*25%</f>
        <v>28750</v>
      </c>
      <c r="C29" s="16"/>
      <c r="E29" s="13" t="s">
        <v>50</v>
      </c>
      <c r="G29" s="16">
        <f>F27-F28</f>
        <v>400000</v>
      </c>
      <c r="I29" s="15" t="s">
        <v>63</v>
      </c>
      <c r="J29">
        <v>300000</v>
      </c>
      <c r="K29" s="7">
        <f>SUM(J27:J29)</f>
        <v>300000</v>
      </c>
    </row>
    <row r="30" spans="1:11" x14ac:dyDescent="0.3">
      <c r="A30" s="25" t="s">
        <v>45</v>
      </c>
      <c r="B30" s="18">
        <f>B28-B29</f>
        <v>86250</v>
      </c>
      <c r="C30" s="19"/>
      <c r="E30" s="13" t="s">
        <v>58</v>
      </c>
      <c r="G30" s="20">
        <f>SUM(G26:G29)</f>
        <v>630000</v>
      </c>
      <c r="I30" s="13" t="s">
        <v>64</v>
      </c>
      <c r="K30" s="21">
        <f>SUM(K25:K29)</f>
        <v>416250</v>
      </c>
    </row>
    <row r="31" spans="1:11" x14ac:dyDescent="0.3">
      <c r="A31" s="8"/>
      <c r="E31" s="15"/>
      <c r="G31" s="16"/>
      <c r="I31" s="17"/>
      <c r="J31" s="18"/>
      <c r="K31" s="26"/>
    </row>
    <row r="32" spans="1:11" x14ac:dyDescent="0.3">
      <c r="A32" s="8"/>
      <c r="E32" s="13" t="s">
        <v>55</v>
      </c>
      <c r="G32" s="16"/>
      <c r="K32" s="9"/>
    </row>
    <row r="33" spans="1:11" x14ac:dyDescent="0.3">
      <c r="A33" s="8"/>
      <c r="E33" s="15" t="s">
        <v>48</v>
      </c>
      <c r="F33">
        <v>70000</v>
      </c>
      <c r="G33" s="16"/>
      <c r="K33" s="9"/>
    </row>
    <row r="34" spans="1:11" x14ac:dyDescent="0.3">
      <c r="A34" s="8"/>
      <c r="E34" s="15" t="s">
        <v>56</v>
      </c>
      <c r="F34">
        <v>300000</v>
      </c>
      <c r="G34" s="16"/>
      <c r="K34" s="9"/>
    </row>
    <row r="35" spans="1:11" x14ac:dyDescent="0.3">
      <c r="A35" s="8"/>
      <c r="E35" s="17" t="s">
        <v>57</v>
      </c>
      <c r="F35" s="18">
        <v>260000</v>
      </c>
      <c r="G35" s="22">
        <f>SUM(F33:F35)</f>
        <v>630000</v>
      </c>
      <c r="K35" s="9"/>
    </row>
    <row r="36" spans="1:11" ht="15" thickBot="1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2"/>
    </row>
    <row r="38" spans="1:11" ht="15" thickBot="1" x14ac:dyDescent="0.35"/>
    <row r="39" spans="1:11" x14ac:dyDescent="0.3">
      <c r="A39" s="27" t="s">
        <v>65</v>
      </c>
      <c r="B39" s="28"/>
      <c r="C39" s="3"/>
      <c r="D39" s="3"/>
      <c r="E39" s="3"/>
      <c r="F39" s="3"/>
      <c r="G39" s="3"/>
      <c r="H39" s="3"/>
      <c r="I39" s="3"/>
      <c r="J39" s="3"/>
      <c r="K39" s="4"/>
    </row>
    <row r="40" spans="1:11" x14ac:dyDescent="0.3">
      <c r="A40" s="13" t="s">
        <v>0</v>
      </c>
      <c r="B40" s="14" t="s">
        <v>36</v>
      </c>
      <c r="E40" s="27" t="s">
        <v>46</v>
      </c>
      <c r="F40" s="32"/>
      <c r="G40" s="28"/>
      <c r="I40" s="27" t="s">
        <v>79</v>
      </c>
      <c r="J40" s="32"/>
      <c r="K40" s="28"/>
    </row>
    <row r="41" spans="1:11" x14ac:dyDescent="0.3">
      <c r="A41" s="15" t="s">
        <v>66</v>
      </c>
      <c r="B41" s="16">
        <v>500000</v>
      </c>
      <c r="E41" s="13" t="s">
        <v>0</v>
      </c>
      <c r="F41" s="6" t="s">
        <v>36</v>
      </c>
      <c r="G41" s="14" t="s">
        <v>36</v>
      </c>
      <c r="I41" s="13" t="s">
        <v>0</v>
      </c>
      <c r="J41" s="6" t="s">
        <v>36</v>
      </c>
      <c r="K41" s="14" t="s">
        <v>36</v>
      </c>
    </row>
    <row r="42" spans="1:11" x14ac:dyDescent="0.3">
      <c r="A42" s="15" t="s">
        <v>39</v>
      </c>
      <c r="B42" s="29">
        <f>B41*40%</f>
        <v>200000</v>
      </c>
      <c r="E42" s="13" t="s">
        <v>71</v>
      </c>
      <c r="G42" s="16"/>
      <c r="I42" s="13" t="s">
        <v>29</v>
      </c>
      <c r="K42" s="16"/>
    </row>
    <row r="43" spans="1:11" x14ac:dyDescent="0.3">
      <c r="A43" s="15" t="s">
        <v>40</v>
      </c>
      <c r="B43" s="30">
        <f>B41-B42</f>
        <v>300000</v>
      </c>
      <c r="E43" s="15" t="s">
        <v>72</v>
      </c>
      <c r="G43" s="16"/>
      <c r="I43" s="15" t="s">
        <v>30</v>
      </c>
      <c r="J43">
        <v>41250</v>
      </c>
      <c r="K43" s="16"/>
    </row>
    <row r="44" spans="1:11" x14ac:dyDescent="0.3">
      <c r="A44" s="15" t="s">
        <v>6</v>
      </c>
      <c r="B44" s="16">
        <v>200000</v>
      </c>
      <c r="E44" s="15" t="s">
        <v>16</v>
      </c>
      <c r="F44">
        <v>150000</v>
      </c>
      <c r="G44" s="16"/>
      <c r="I44" s="15" t="s">
        <v>31</v>
      </c>
      <c r="J44">
        <v>30000</v>
      </c>
      <c r="K44" s="33">
        <f>SUM(J43:J44)</f>
        <v>71250</v>
      </c>
    </row>
    <row r="45" spans="1:11" x14ac:dyDescent="0.3">
      <c r="A45" s="15" t="s">
        <v>67</v>
      </c>
      <c r="B45" s="16">
        <v>30000</v>
      </c>
      <c r="E45" s="15" t="s">
        <v>73</v>
      </c>
      <c r="F45">
        <v>80000</v>
      </c>
      <c r="G45" s="16"/>
      <c r="I45" s="13" t="s">
        <v>34</v>
      </c>
      <c r="K45" s="16"/>
    </row>
    <row r="46" spans="1:11" x14ac:dyDescent="0.3">
      <c r="A46" s="15" t="s">
        <v>68</v>
      </c>
      <c r="B46" s="16">
        <v>15000</v>
      </c>
      <c r="E46" s="15" t="s">
        <v>74</v>
      </c>
      <c r="F46">
        <v>70000</v>
      </c>
      <c r="G46" s="16"/>
      <c r="I46" s="15" t="s">
        <v>80</v>
      </c>
      <c r="J46">
        <v>0</v>
      </c>
      <c r="K46" s="16"/>
    </row>
    <row r="47" spans="1:11" x14ac:dyDescent="0.3">
      <c r="A47" s="15" t="s">
        <v>69</v>
      </c>
      <c r="B47" s="31">
        <f>B43-B44-B45-B46</f>
        <v>55000</v>
      </c>
      <c r="E47" s="13" t="s">
        <v>72</v>
      </c>
      <c r="G47" s="16">
        <f>SUM(F44:F46)</f>
        <v>300000</v>
      </c>
      <c r="I47" s="13" t="s">
        <v>81</v>
      </c>
      <c r="K47" s="16"/>
    </row>
    <row r="48" spans="1:11" x14ac:dyDescent="0.3">
      <c r="A48" s="15" t="s">
        <v>70</v>
      </c>
      <c r="B48" s="16">
        <f>B47*25%</f>
        <v>13750</v>
      </c>
      <c r="E48" s="15" t="s">
        <v>51</v>
      </c>
      <c r="F48">
        <v>700000</v>
      </c>
      <c r="G48" s="16"/>
      <c r="I48" s="15" t="s">
        <v>82</v>
      </c>
      <c r="J48">
        <v>350000</v>
      </c>
      <c r="K48" s="33">
        <v>350000</v>
      </c>
    </row>
    <row r="49" spans="1:11" x14ac:dyDescent="0.3">
      <c r="A49" s="15" t="s">
        <v>30</v>
      </c>
      <c r="B49" s="31">
        <f>B47-B48</f>
        <v>41250</v>
      </c>
      <c r="E49" s="15" t="s">
        <v>75</v>
      </c>
      <c r="F49">
        <v>90000</v>
      </c>
      <c r="G49" s="16">
        <f>F48-F49</f>
        <v>610000</v>
      </c>
      <c r="I49" s="17" t="s">
        <v>64</v>
      </c>
      <c r="J49" s="18"/>
      <c r="K49" s="34">
        <f>SUM(K44:K48)</f>
        <v>421250</v>
      </c>
    </row>
    <row r="50" spans="1:11" x14ac:dyDescent="0.3">
      <c r="A50" s="17"/>
      <c r="B50" s="19"/>
      <c r="E50" s="13" t="s">
        <v>76</v>
      </c>
      <c r="G50" s="33">
        <f>G47+G49</f>
        <v>910000</v>
      </c>
      <c r="K50" s="9"/>
    </row>
    <row r="51" spans="1:11" x14ac:dyDescent="0.3">
      <c r="A51" s="8"/>
      <c r="E51" s="15"/>
      <c r="G51" s="16"/>
      <c r="K51" s="9"/>
    </row>
    <row r="52" spans="1:11" x14ac:dyDescent="0.3">
      <c r="A52" s="8"/>
      <c r="E52" s="15" t="s">
        <v>77</v>
      </c>
      <c r="G52" s="16"/>
      <c r="K52" s="9"/>
    </row>
    <row r="53" spans="1:11" x14ac:dyDescent="0.3">
      <c r="A53" s="8"/>
      <c r="E53" s="15" t="s">
        <v>24</v>
      </c>
      <c r="F53">
        <v>75000</v>
      </c>
      <c r="G53" s="16"/>
      <c r="K53" s="9"/>
    </row>
    <row r="54" spans="1:11" x14ac:dyDescent="0.3">
      <c r="A54" s="8"/>
      <c r="E54" s="15" t="s">
        <v>78</v>
      </c>
      <c r="F54">
        <v>350000</v>
      </c>
      <c r="G54" s="16"/>
      <c r="K54" s="9"/>
    </row>
    <row r="55" spans="1:11" x14ac:dyDescent="0.3">
      <c r="A55" s="8"/>
      <c r="E55" s="17" t="s">
        <v>57</v>
      </c>
      <c r="F55" s="18">
        <v>485000</v>
      </c>
      <c r="G55" s="34">
        <f>SUM(F53:F55)</f>
        <v>910000</v>
      </c>
      <c r="K55" s="9"/>
    </row>
    <row r="56" spans="1:11" ht="15" thickBot="1" x14ac:dyDescent="0.3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2"/>
    </row>
    <row r="60" spans="1:11" ht="19.2" x14ac:dyDescent="0.3">
      <c r="A60" s="73"/>
      <c r="B60" s="73"/>
      <c r="C60" s="73"/>
      <c r="D60" s="73"/>
    </row>
    <row r="61" spans="1:11" ht="19.2" x14ac:dyDescent="0.3">
      <c r="A61" s="74"/>
      <c r="B61" s="73"/>
      <c r="C61" s="73"/>
      <c r="D61" s="73"/>
    </row>
    <row r="62" spans="1:11" ht="19.2" x14ac:dyDescent="0.3">
      <c r="A62" s="74"/>
      <c r="B62" s="74"/>
      <c r="C62" s="75"/>
      <c r="D62" s="75"/>
    </row>
    <row r="63" spans="1:11" ht="19.2" x14ac:dyDescent="0.3">
      <c r="A63" s="76"/>
      <c r="B63" s="74"/>
      <c r="C63" s="77"/>
      <c r="D63" s="77"/>
      <c r="E63" s="41"/>
    </row>
    <row r="64" spans="1:11" ht="14.4" customHeight="1" x14ac:dyDescent="0.3">
      <c r="A64" s="74"/>
      <c r="B64" s="74"/>
      <c r="C64" s="75"/>
      <c r="D64" s="75"/>
    </row>
    <row r="65" spans="1:7" ht="14.4" customHeight="1" x14ac:dyDescent="0.3">
      <c r="A65" s="74"/>
      <c r="B65" s="74"/>
      <c r="C65" s="77"/>
      <c r="D65" s="77"/>
    </row>
    <row r="66" spans="1:7" ht="19.2" x14ac:dyDescent="0.3">
      <c r="A66" s="74"/>
      <c r="B66" s="74"/>
      <c r="C66" s="75"/>
      <c r="D66" s="75"/>
    </row>
    <row r="67" spans="1:7" ht="19.2" x14ac:dyDescent="0.3">
      <c r="A67" s="73"/>
      <c r="B67" s="74"/>
      <c r="C67" s="77"/>
      <c r="D67" s="77"/>
    </row>
    <row r="68" spans="1:7" ht="19.2" x14ac:dyDescent="0.3">
      <c r="A68" s="74"/>
      <c r="B68" s="74"/>
      <c r="C68" s="77"/>
      <c r="D68" s="77"/>
    </row>
    <row r="69" spans="1:7" ht="19.2" x14ac:dyDescent="0.3">
      <c r="A69" s="74"/>
      <c r="B69" s="74"/>
      <c r="C69" s="75"/>
      <c r="D69" s="75"/>
    </row>
    <row r="70" spans="1:7" ht="19.2" x14ac:dyDescent="0.3">
      <c r="A70" s="74"/>
      <c r="B70" s="74"/>
      <c r="C70" s="75"/>
      <c r="D70" s="75"/>
    </row>
    <row r="71" spans="1:7" ht="19.2" x14ac:dyDescent="0.3">
      <c r="A71" s="74"/>
      <c r="B71" s="74"/>
      <c r="C71" s="77"/>
      <c r="D71" s="77"/>
    </row>
    <row r="72" spans="1:7" ht="19.2" x14ac:dyDescent="0.3">
      <c r="A72" s="74"/>
      <c r="B72" s="74"/>
      <c r="C72" s="75"/>
      <c r="D72" s="75"/>
    </row>
    <row r="73" spans="1:7" ht="19.2" x14ac:dyDescent="0.3">
      <c r="A73" s="78"/>
      <c r="B73" s="74"/>
      <c r="C73" s="77"/>
      <c r="D73" s="77"/>
    </row>
    <row r="74" spans="1:7" ht="19.2" x14ac:dyDescent="0.3">
      <c r="A74" s="78"/>
      <c r="B74" s="74"/>
      <c r="C74" s="77"/>
      <c r="D74" s="77"/>
    </row>
    <row r="75" spans="1:7" x14ac:dyDescent="0.3">
      <c r="A75" s="78"/>
      <c r="B75" s="78"/>
      <c r="C75" s="78"/>
      <c r="D75" s="78"/>
    </row>
    <row r="76" spans="1:7" ht="15" thickBot="1" x14ac:dyDescent="0.35"/>
    <row r="77" spans="1:7" ht="19.8" thickBot="1" x14ac:dyDescent="0.35">
      <c r="A77" s="178" t="s">
        <v>125</v>
      </c>
      <c r="B77" s="179"/>
      <c r="C77" s="179"/>
      <c r="D77" s="180"/>
      <c r="E77" s="3"/>
      <c r="F77" s="3"/>
      <c r="G77" s="4"/>
    </row>
    <row r="78" spans="1:7" ht="57.6" x14ac:dyDescent="0.3">
      <c r="A78" s="181" t="s">
        <v>83</v>
      </c>
      <c r="B78" s="35" t="s">
        <v>96</v>
      </c>
      <c r="C78" s="35" t="s">
        <v>98</v>
      </c>
      <c r="D78" s="37" t="s">
        <v>100</v>
      </c>
      <c r="E78" s="45" t="s">
        <v>115</v>
      </c>
      <c r="F78" s="45" t="s">
        <v>116</v>
      </c>
      <c r="G78" s="9"/>
    </row>
    <row r="79" spans="1:7" ht="19.8" thickBot="1" x14ac:dyDescent="0.35">
      <c r="A79" s="182"/>
      <c r="B79" s="36" t="s">
        <v>97</v>
      </c>
      <c r="C79" s="36" t="s">
        <v>99</v>
      </c>
      <c r="D79" s="38" t="s">
        <v>99</v>
      </c>
      <c r="G79" s="9"/>
    </row>
    <row r="80" spans="1:7" ht="58.2" thickBot="1" x14ac:dyDescent="0.35">
      <c r="A80" s="54" t="s">
        <v>84</v>
      </c>
      <c r="B80" s="44"/>
      <c r="C80" s="39"/>
      <c r="D80" s="40"/>
      <c r="G80" s="9"/>
    </row>
    <row r="81" spans="1:7" ht="19.8" thickBot="1" x14ac:dyDescent="0.35">
      <c r="A81" s="54" t="s">
        <v>85</v>
      </c>
      <c r="B81" s="44"/>
      <c r="C81" s="42">
        <v>350000</v>
      </c>
      <c r="D81" s="43">
        <v>300000</v>
      </c>
      <c r="E81" s="41">
        <f>C81-D81</f>
        <v>50000</v>
      </c>
      <c r="F81">
        <f>E81/D81*100</f>
        <v>16.666666666666664</v>
      </c>
      <c r="G81" s="9"/>
    </row>
    <row r="82" spans="1:7" ht="19.8" thickBot="1" x14ac:dyDescent="0.35">
      <c r="A82" s="55" t="s">
        <v>86</v>
      </c>
      <c r="B82" s="44"/>
      <c r="C82" s="39"/>
      <c r="D82" s="40"/>
      <c r="E82" s="41">
        <f t="shared" ref="E82:E92" si="0">C82-D82</f>
        <v>0</v>
      </c>
      <c r="G82" s="9"/>
    </row>
    <row r="83" spans="1:7" ht="19.8" thickBot="1" x14ac:dyDescent="0.35">
      <c r="A83" s="54" t="s">
        <v>87</v>
      </c>
      <c r="B83" s="44"/>
      <c r="C83" s="42">
        <v>100000</v>
      </c>
      <c r="D83" s="43">
        <v>200000</v>
      </c>
      <c r="E83" s="41">
        <f t="shared" si="0"/>
        <v>-100000</v>
      </c>
      <c r="F83">
        <f t="shared" ref="F83:F92" si="1">E83/D83*100</f>
        <v>-50</v>
      </c>
      <c r="G83" s="9"/>
    </row>
    <row r="84" spans="1:7" ht="19.8" thickBot="1" x14ac:dyDescent="0.35">
      <c r="A84" s="54" t="s">
        <v>88</v>
      </c>
      <c r="B84" s="44"/>
      <c r="C84" s="39"/>
      <c r="D84" s="40"/>
      <c r="E84" s="41">
        <f t="shared" si="0"/>
        <v>0</v>
      </c>
      <c r="G84" s="9"/>
    </row>
    <row r="85" spans="1:7" ht="19.8" thickBot="1" x14ac:dyDescent="0.35">
      <c r="A85" s="54" t="s">
        <v>89</v>
      </c>
      <c r="B85" s="44"/>
      <c r="C85" s="42">
        <v>150000</v>
      </c>
      <c r="D85" s="43">
        <v>100000</v>
      </c>
      <c r="E85" s="41">
        <f t="shared" si="0"/>
        <v>50000</v>
      </c>
      <c r="F85">
        <f t="shared" si="1"/>
        <v>50</v>
      </c>
      <c r="G85" s="9"/>
    </row>
    <row r="86" spans="1:7" ht="19.8" thickBot="1" x14ac:dyDescent="0.35">
      <c r="A86" s="56" t="s">
        <v>90</v>
      </c>
      <c r="B86" s="44"/>
      <c r="C86" s="42">
        <v>600000</v>
      </c>
      <c r="D86" s="43">
        <v>600000</v>
      </c>
      <c r="E86" s="41">
        <f t="shared" si="0"/>
        <v>0</v>
      </c>
      <c r="F86">
        <f t="shared" si="1"/>
        <v>0</v>
      </c>
      <c r="G86" s="9"/>
    </row>
    <row r="87" spans="1:7" ht="19.8" thickBot="1" x14ac:dyDescent="0.35">
      <c r="A87" s="54" t="s">
        <v>91</v>
      </c>
      <c r="B87" s="44"/>
      <c r="C87" s="39"/>
      <c r="D87" s="40"/>
      <c r="E87" s="41">
        <f t="shared" si="0"/>
        <v>0</v>
      </c>
      <c r="G87" s="9"/>
    </row>
    <row r="88" spans="1:7" ht="19.8" thickBot="1" x14ac:dyDescent="0.35">
      <c r="A88" s="54" t="s">
        <v>92</v>
      </c>
      <c r="B88" s="44"/>
      <c r="C88" s="39"/>
      <c r="D88" s="40"/>
      <c r="E88" s="41">
        <f t="shared" si="0"/>
        <v>0</v>
      </c>
      <c r="G88" s="9"/>
    </row>
    <row r="89" spans="1:7" ht="19.8" thickBot="1" x14ac:dyDescent="0.35">
      <c r="A89" s="54" t="s">
        <v>93</v>
      </c>
      <c r="B89" s="44"/>
      <c r="C89" s="42">
        <v>400000</v>
      </c>
      <c r="D89" s="43">
        <v>300000</v>
      </c>
      <c r="E89" s="41">
        <f t="shared" si="0"/>
        <v>100000</v>
      </c>
      <c r="F89">
        <f t="shared" si="1"/>
        <v>33.333333333333329</v>
      </c>
      <c r="G89" s="9"/>
    </row>
    <row r="90" spans="1:7" ht="19.8" thickBot="1" x14ac:dyDescent="0.35">
      <c r="A90" s="54" t="s">
        <v>94</v>
      </c>
      <c r="B90" s="44"/>
      <c r="C90" s="39"/>
      <c r="D90" s="40"/>
      <c r="E90" s="41">
        <f t="shared" si="0"/>
        <v>0</v>
      </c>
      <c r="G90" s="9"/>
    </row>
    <row r="91" spans="1:7" ht="19.8" thickBot="1" x14ac:dyDescent="0.35">
      <c r="A91" s="54" t="s">
        <v>95</v>
      </c>
      <c r="B91" s="44"/>
      <c r="C91" s="42">
        <v>200000</v>
      </c>
      <c r="D91" s="43">
        <v>300000</v>
      </c>
      <c r="E91" s="41">
        <f t="shared" si="0"/>
        <v>-100000</v>
      </c>
      <c r="F91">
        <f t="shared" si="1"/>
        <v>-33.333333333333329</v>
      </c>
      <c r="G91" s="9"/>
    </row>
    <row r="92" spans="1:7" ht="19.8" thickBot="1" x14ac:dyDescent="0.35">
      <c r="A92" s="56" t="s">
        <v>90</v>
      </c>
      <c r="B92" s="44"/>
      <c r="C92" s="42">
        <v>600000</v>
      </c>
      <c r="D92" s="43">
        <v>600000</v>
      </c>
      <c r="E92" s="41">
        <f t="shared" si="0"/>
        <v>0</v>
      </c>
      <c r="F92">
        <f t="shared" si="1"/>
        <v>0</v>
      </c>
      <c r="G92" s="9"/>
    </row>
    <row r="93" spans="1:7" ht="23.4" thickBot="1" x14ac:dyDescent="0.35">
      <c r="A93" s="57"/>
      <c r="B93" s="58"/>
      <c r="C93" s="59"/>
      <c r="D93" s="60"/>
      <c r="E93" s="11"/>
      <c r="F93" s="11"/>
      <c r="G93" s="12"/>
    </row>
    <row r="96" spans="1:7" ht="16.2" thickBot="1" x14ac:dyDescent="0.35">
      <c r="A96" s="183"/>
      <c r="B96" s="183"/>
      <c r="C96" s="183"/>
      <c r="D96" s="183"/>
    </row>
    <row r="97" spans="1:6" ht="51" thickBot="1" x14ac:dyDescent="0.35">
      <c r="A97" s="61" t="s">
        <v>83</v>
      </c>
      <c r="B97" s="62" t="s">
        <v>101</v>
      </c>
      <c r="C97" s="62" t="s">
        <v>102</v>
      </c>
      <c r="D97" s="62" t="s">
        <v>103</v>
      </c>
      <c r="E97" s="3"/>
      <c r="F97" s="4"/>
    </row>
    <row r="98" spans="1:6" ht="31.2" x14ac:dyDescent="0.3">
      <c r="A98" s="63" t="s">
        <v>104</v>
      </c>
      <c r="B98" s="184"/>
      <c r="C98" s="184"/>
      <c r="D98" s="184"/>
      <c r="E98" t="s">
        <v>115</v>
      </c>
      <c r="F98" s="9" t="s">
        <v>116</v>
      </c>
    </row>
    <row r="99" spans="1:6" ht="15.6" x14ac:dyDescent="0.3">
      <c r="A99" s="64" t="s">
        <v>105</v>
      </c>
      <c r="B99" s="185"/>
      <c r="C99" s="185"/>
      <c r="D99" s="185"/>
      <c r="F99" s="9"/>
    </row>
    <row r="100" spans="1:6" ht="15.6" x14ac:dyDescent="0.3">
      <c r="A100" s="65" t="s">
        <v>85</v>
      </c>
      <c r="B100" s="46"/>
      <c r="C100" s="47">
        <v>1500000</v>
      </c>
      <c r="D100" s="47">
        <v>1000000</v>
      </c>
      <c r="E100" s="41">
        <f>C100-D100</f>
        <v>500000</v>
      </c>
      <c r="F100" s="9">
        <f>E100/D100*100</f>
        <v>50</v>
      </c>
    </row>
    <row r="101" spans="1:6" ht="15.6" x14ac:dyDescent="0.3">
      <c r="A101" s="65" t="s">
        <v>106</v>
      </c>
      <c r="B101" s="46"/>
      <c r="C101" s="47">
        <v>1000000</v>
      </c>
      <c r="D101" s="47">
        <v>1000000</v>
      </c>
      <c r="E101" s="41">
        <f>C101-D101</f>
        <v>0</v>
      </c>
      <c r="F101" s="9">
        <f t="shared" ref="F101:F115" si="2">E101/D101*100</f>
        <v>0</v>
      </c>
    </row>
    <row r="102" spans="1:6" ht="15.6" x14ac:dyDescent="0.3">
      <c r="A102" s="64" t="s">
        <v>86</v>
      </c>
      <c r="B102" s="46"/>
      <c r="C102" s="46"/>
      <c r="D102" s="46"/>
      <c r="E102" s="41">
        <f t="shared" ref="E102:E115" si="3">C102-D102</f>
        <v>0</v>
      </c>
      <c r="F102" s="9"/>
    </row>
    <row r="103" spans="1:6" ht="15.6" x14ac:dyDescent="0.3">
      <c r="A103" s="66" t="s">
        <v>87</v>
      </c>
      <c r="B103" s="48"/>
      <c r="C103" s="47">
        <v>800000</v>
      </c>
      <c r="D103" s="47">
        <v>200000</v>
      </c>
      <c r="E103" s="41">
        <f t="shared" si="3"/>
        <v>600000</v>
      </c>
      <c r="F103" s="9">
        <f t="shared" si="2"/>
        <v>300</v>
      </c>
    </row>
    <row r="104" spans="1:6" ht="15.6" x14ac:dyDescent="0.3">
      <c r="A104" s="64" t="s">
        <v>107</v>
      </c>
      <c r="B104" s="46"/>
      <c r="C104" s="46"/>
      <c r="D104" s="46"/>
      <c r="E104" s="41">
        <f t="shared" si="3"/>
        <v>0</v>
      </c>
      <c r="F104" s="9"/>
    </row>
    <row r="105" spans="1:6" ht="15.6" x14ac:dyDescent="0.3">
      <c r="A105" s="66" t="s">
        <v>108</v>
      </c>
      <c r="B105" s="48"/>
      <c r="C105" s="49">
        <v>500000</v>
      </c>
      <c r="D105" s="49">
        <v>300000</v>
      </c>
      <c r="E105" s="41">
        <f t="shared" si="3"/>
        <v>200000</v>
      </c>
      <c r="F105" s="9">
        <f t="shared" si="2"/>
        <v>66.666666666666657</v>
      </c>
    </row>
    <row r="106" spans="1:6" ht="16.2" thickBot="1" x14ac:dyDescent="0.35">
      <c r="A106" s="67" t="s">
        <v>90</v>
      </c>
      <c r="B106" s="46"/>
      <c r="C106" s="50">
        <v>3800000</v>
      </c>
      <c r="D106" s="50">
        <v>2500000</v>
      </c>
      <c r="E106" s="41">
        <f t="shared" si="3"/>
        <v>1300000</v>
      </c>
      <c r="F106" s="9">
        <f t="shared" si="2"/>
        <v>52</v>
      </c>
    </row>
    <row r="107" spans="1:6" ht="16.2" thickTop="1" x14ac:dyDescent="0.3">
      <c r="A107" s="68" t="s">
        <v>91</v>
      </c>
      <c r="B107" s="46"/>
      <c r="C107" s="51"/>
      <c r="D107" s="51"/>
      <c r="E107" s="41">
        <f t="shared" si="3"/>
        <v>0</v>
      </c>
      <c r="F107" s="9"/>
    </row>
    <row r="108" spans="1:6" ht="15.6" x14ac:dyDescent="0.3">
      <c r="A108" s="64" t="s">
        <v>92</v>
      </c>
      <c r="B108" s="46"/>
      <c r="C108" s="46"/>
      <c r="D108" s="46"/>
      <c r="E108" s="41">
        <f t="shared" si="3"/>
        <v>0</v>
      </c>
      <c r="F108" s="9"/>
    </row>
    <row r="109" spans="1:6" ht="15.6" x14ac:dyDescent="0.3">
      <c r="A109" s="69" t="s">
        <v>109</v>
      </c>
      <c r="B109" s="46"/>
      <c r="C109" s="46"/>
      <c r="D109" s="46"/>
      <c r="E109" s="41">
        <f t="shared" si="3"/>
        <v>0</v>
      </c>
      <c r="F109" s="9"/>
    </row>
    <row r="110" spans="1:6" ht="15.6" x14ac:dyDescent="0.3">
      <c r="A110" s="65" t="s">
        <v>110</v>
      </c>
      <c r="B110" s="48"/>
      <c r="C110" s="47">
        <v>2500000</v>
      </c>
      <c r="D110" s="47">
        <v>1500000</v>
      </c>
      <c r="E110" s="41">
        <f t="shared" si="3"/>
        <v>1000000</v>
      </c>
      <c r="F110" s="9">
        <f t="shared" si="2"/>
        <v>66.666666666666657</v>
      </c>
    </row>
    <row r="111" spans="1:6" ht="15.6" x14ac:dyDescent="0.3">
      <c r="A111" s="65" t="s">
        <v>111</v>
      </c>
      <c r="B111" s="46"/>
      <c r="C111" s="47">
        <v>500000</v>
      </c>
      <c r="D111" s="47">
        <v>500000</v>
      </c>
      <c r="E111" s="41">
        <f t="shared" si="3"/>
        <v>0</v>
      </c>
      <c r="F111" s="9">
        <f t="shared" si="2"/>
        <v>0</v>
      </c>
    </row>
    <row r="112" spans="1:6" ht="15.6" x14ac:dyDescent="0.3">
      <c r="A112" s="64" t="s">
        <v>112</v>
      </c>
      <c r="B112" s="46"/>
      <c r="C112" s="46"/>
      <c r="D112" s="46"/>
      <c r="E112" s="41">
        <f t="shared" si="3"/>
        <v>0</v>
      </c>
      <c r="F112" s="9"/>
    </row>
    <row r="113" spans="1:6" ht="15.6" x14ac:dyDescent="0.3">
      <c r="A113" s="66" t="s">
        <v>113</v>
      </c>
      <c r="B113" s="48"/>
      <c r="C113" s="47">
        <v>600000</v>
      </c>
      <c r="D113" s="47">
        <v>350000</v>
      </c>
      <c r="E113" s="41">
        <f t="shared" si="3"/>
        <v>250000</v>
      </c>
      <c r="F113" s="9">
        <f t="shared" si="2"/>
        <v>71.428571428571431</v>
      </c>
    </row>
    <row r="114" spans="1:6" ht="31.8" thickBot="1" x14ac:dyDescent="0.35">
      <c r="A114" s="66" t="s">
        <v>114</v>
      </c>
      <c r="B114" s="46"/>
      <c r="C114" s="52">
        <v>200000</v>
      </c>
      <c r="D114" s="52">
        <v>150000</v>
      </c>
      <c r="E114" s="41">
        <f t="shared" si="3"/>
        <v>50000</v>
      </c>
      <c r="F114" s="9">
        <f t="shared" si="2"/>
        <v>33.333333333333329</v>
      </c>
    </row>
    <row r="115" spans="1:6" ht="16.2" thickBot="1" x14ac:dyDescent="0.35">
      <c r="A115" s="67" t="s">
        <v>90</v>
      </c>
      <c r="B115" s="46"/>
      <c r="C115" s="53">
        <v>3800000</v>
      </c>
      <c r="D115" s="53">
        <v>2500000</v>
      </c>
      <c r="E115" s="41">
        <f t="shared" si="3"/>
        <v>1300000</v>
      </c>
      <c r="F115" s="9">
        <f t="shared" si="2"/>
        <v>52</v>
      </c>
    </row>
    <row r="116" spans="1:6" ht="18" thickTop="1" thickBot="1" x14ac:dyDescent="0.35">
      <c r="A116" s="70"/>
      <c r="B116" s="71"/>
      <c r="C116" s="72"/>
      <c r="D116" s="72"/>
      <c r="E116" s="11"/>
      <c r="F116" s="12"/>
    </row>
    <row r="122" spans="1:6" x14ac:dyDescent="0.3">
      <c r="A122" s="170" t="s">
        <v>117</v>
      </c>
      <c r="B122" s="170"/>
      <c r="C122" s="170"/>
      <c r="D122" s="170"/>
    </row>
    <row r="123" spans="1:6" ht="15" thickBot="1" x14ac:dyDescent="0.35">
      <c r="A123" s="171" t="s">
        <v>118</v>
      </c>
      <c r="B123" s="171"/>
      <c r="C123" s="171"/>
      <c r="D123" s="171"/>
    </row>
    <row r="124" spans="1:6" ht="41.4" x14ac:dyDescent="0.3">
      <c r="A124" s="172" t="s">
        <v>83</v>
      </c>
      <c r="B124" s="174" t="s">
        <v>119</v>
      </c>
      <c r="C124" s="79" t="s">
        <v>98</v>
      </c>
      <c r="D124" s="79" t="s">
        <v>100</v>
      </c>
    </row>
    <row r="125" spans="1:6" ht="15" thickBot="1" x14ac:dyDescent="0.35">
      <c r="A125" s="173"/>
      <c r="B125" s="175"/>
      <c r="C125" s="80" t="s">
        <v>99</v>
      </c>
      <c r="D125" s="80" t="s">
        <v>99</v>
      </c>
    </row>
    <row r="126" spans="1:6" x14ac:dyDescent="0.3">
      <c r="A126" s="79" t="s">
        <v>104</v>
      </c>
      <c r="B126" s="176"/>
      <c r="C126" s="176"/>
      <c r="D126" s="176"/>
    </row>
    <row r="127" spans="1:6" x14ac:dyDescent="0.3">
      <c r="A127" s="81" t="s">
        <v>120</v>
      </c>
      <c r="B127" s="177"/>
      <c r="C127" s="177"/>
      <c r="D127" s="177"/>
    </row>
    <row r="128" spans="1:6" ht="22.8" x14ac:dyDescent="0.3">
      <c r="A128" s="82" t="s">
        <v>85</v>
      </c>
      <c r="B128" s="83"/>
      <c r="C128" s="84">
        <v>326000</v>
      </c>
      <c r="D128" s="84">
        <v>244000</v>
      </c>
      <c r="E128" s="41">
        <f>C128-D128</f>
        <v>82000</v>
      </c>
      <c r="F128" s="99">
        <f>E128/D128*100</f>
        <v>33.606557377049178</v>
      </c>
    </row>
    <row r="129" spans="1:6" x14ac:dyDescent="0.3">
      <c r="A129" s="82" t="s">
        <v>106</v>
      </c>
      <c r="B129" s="85"/>
      <c r="C129" s="84">
        <v>100000</v>
      </c>
      <c r="D129" s="84">
        <v>100000</v>
      </c>
      <c r="E129" s="41">
        <f t="shared" ref="E129:E142" si="4">C129-D129</f>
        <v>0</v>
      </c>
      <c r="F129" s="99">
        <f>E129/D129*100</f>
        <v>0</v>
      </c>
    </row>
    <row r="130" spans="1:6" ht="22.8" x14ac:dyDescent="0.3">
      <c r="A130" s="81" t="s">
        <v>86</v>
      </c>
      <c r="B130" s="83"/>
      <c r="C130" s="83"/>
      <c r="D130" s="83"/>
      <c r="E130" s="41">
        <f t="shared" si="4"/>
        <v>0</v>
      </c>
      <c r="F130" s="99"/>
    </row>
    <row r="131" spans="1:6" x14ac:dyDescent="0.3">
      <c r="A131" s="86" t="s">
        <v>87</v>
      </c>
      <c r="B131" s="85"/>
      <c r="C131" s="84">
        <v>696000</v>
      </c>
      <c r="D131" s="84">
        <v>438000</v>
      </c>
      <c r="E131" s="41">
        <f t="shared" si="4"/>
        <v>258000</v>
      </c>
      <c r="F131" s="99">
        <f t="shared" ref="F131:F142" si="5">E131/D131*100</f>
        <v>58.904109589041099</v>
      </c>
    </row>
    <row r="132" spans="1:6" ht="22.8" x14ac:dyDescent="0.3">
      <c r="A132" s="81" t="s">
        <v>107</v>
      </c>
      <c r="B132" s="83"/>
      <c r="C132" s="83"/>
      <c r="D132" s="83"/>
      <c r="E132" s="41">
        <f t="shared" si="4"/>
        <v>0</v>
      </c>
      <c r="F132" s="99"/>
    </row>
    <row r="133" spans="1:6" ht="15" thickBot="1" x14ac:dyDescent="0.35">
      <c r="A133" s="86" t="s">
        <v>89</v>
      </c>
      <c r="B133" s="85"/>
      <c r="C133" s="87">
        <v>298000</v>
      </c>
      <c r="D133" s="87">
        <v>78000</v>
      </c>
      <c r="E133" s="41">
        <f t="shared" si="4"/>
        <v>220000</v>
      </c>
      <c r="F133" s="99">
        <f t="shared" si="5"/>
        <v>282.05128205128204</v>
      </c>
    </row>
    <row r="134" spans="1:6" ht="23.4" thickBot="1" x14ac:dyDescent="0.35">
      <c r="A134" s="88" t="s">
        <v>90</v>
      </c>
      <c r="B134" s="89"/>
      <c r="C134" s="90">
        <v>1420000</v>
      </c>
      <c r="D134" s="90">
        <v>860000</v>
      </c>
      <c r="E134" s="41">
        <f t="shared" si="4"/>
        <v>560000</v>
      </c>
      <c r="F134" s="99">
        <f t="shared" si="5"/>
        <v>65.116279069767444</v>
      </c>
    </row>
    <row r="135" spans="1:6" ht="23.4" thickTop="1" x14ac:dyDescent="0.3">
      <c r="A135" s="91" t="s">
        <v>121</v>
      </c>
      <c r="B135" s="83"/>
      <c r="C135" s="92"/>
      <c r="D135" s="92"/>
      <c r="E135" s="41">
        <f t="shared" si="4"/>
        <v>0</v>
      </c>
      <c r="F135" s="99"/>
    </row>
    <row r="136" spans="1:6" ht="22.8" x14ac:dyDescent="0.3">
      <c r="A136" s="81" t="s">
        <v>92</v>
      </c>
      <c r="B136" s="83"/>
      <c r="C136" s="83"/>
      <c r="D136" s="83"/>
      <c r="E136" s="41">
        <f t="shared" si="4"/>
        <v>0</v>
      </c>
      <c r="F136" s="99"/>
    </row>
    <row r="137" spans="1:6" ht="22.8" x14ac:dyDescent="0.3">
      <c r="A137" s="86" t="s">
        <v>122</v>
      </c>
      <c r="B137" s="83"/>
      <c r="C137" s="93">
        <v>568000</v>
      </c>
      <c r="D137" s="93">
        <v>430000</v>
      </c>
      <c r="E137" s="41">
        <f t="shared" si="4"/>
        <v>138000</v>
      </c>
      <c r="F137" s="99">
        <f t="shared" si="5"/>
        <v>32.093023255813954</v>
      </c>
    </row>
    <row r="138" spans="1:6" x14ac:dyDescent="0.3">
      <c r="A138" s="94" t="s">
        <v>123</v>
      </c>
      <c r="B138" s="85"/>
      <c r="C138" s="84">
        <v>6000</v>
      </c>
      <c r="D138" s="84">
        <v>4000</v>
      </c>
      <c r="E138" s="41">
        <f t="shared" si="4"/>
        <v>2000</v>
      </c>
      <c r="F138" s="99">
        <f t="shared" si="5"/>
        <v>50</v>
      </c>
    </row>
    <row r="139" spans="1:6" ht="22.8" x14ac:dyDescent="0.3">
      <c r="A139" s="81" t="s">
        <v>94</v>
      </c>
      <c r="B139" s="83"/>
      <c r="C139" s="83"/>
      <c r="D139" s="83"/>
      <c r="E139" s="41">
        <f t="shared" si="4"/>
        <v>0</v>
      </c>
      <c r="F139" s="99"/>
    </row>
    <row r="140" spans="1:6" x14ac:dyDescent="0.3">
      <c r="A140" s="86" t="s">
        <v>113</v>
      </c>
      <c r="B140" s="85"/>
      <c r="C140" s="84">
        <v>646000</v>
      </c>
      <c r="D140" s="84">
        <v>376000</v>
      </c>
      <c r="E140" s="41">
        <f t="shared" si="4"/>
        <v>270000</v>
      </c>
      <c r="F140" s="99">
        <f t="shared" si="5"/>
        <v>71.808510638297875</v>
      </c>
    </row>
    <row r="141" spans="1:6" ht="28.2" thickBot="1" x14ac:dyDescent="0.35">
      <c r="A141" s="95" t="s">
        <v>124</v>
      </c>
      <c r="B141" s="89"/>
      <c r="C141" s="87">
        <v>200000</v>
      </c>
      <c r="D141" s="87">
        <v>50000</v>
      </c>
      <c r="E141" s="41">
        <f t="shared" si="4"/>
        <v>150000</v>
      </c>
      <c r="F141" s="99">
        <f t="shared" si="5"/>
        <v>300</v>
      </c>
    </row>
    <row r="142" spans="1:6" ht="23.4" thickBot="1" x14ac:dyDescent="0.35">
      <c r="A142" s="96" t="s">
        <v>90</v>
      </c>
      <c r="B142" s="83"/>
      <c r="C142" s="90">
        <v>1420000</v>
      </c>
      <c r="D142" s="90">
        <v>860000</v>
      </c>
      <c r="E142" s="41">
        <f t="shared" si="4"/>
        <v>560000</v>
      </c>
      <c r="F142" s="99">
        <f t="shared" si="5"/>
        <v>65.116279069767444</v>
      </c>
    </row>
    <row r="143" spans="1:6" ht="24" thickTop="1" thickBot="1" x14ac:dyDescent="0.35">
      <c r="A143" s="97"/>
      <c r="B143" s="97"/>
      <c r="C143" s="98"/>
      <c r="D143" s="98"/>
    </row>
    <row r="144" spans="1:6" ht="15" thickBot="1" x14ac:dyDescent="0.35"/>
    <row r="145" spans="1:5" x14ac:dyDescent="0.3">
      <c r="A145" s="186" t="s">
        <v>83</v>
      </c>
      <c r="B145" s="100" t="s">
        <v>126</v>
      </c>
      <c r="C145" s="186" t="s">
        <v>127</v>
      </c>
      <c r="D145" t="s">
        <v>157</v>
      </c>
    </row>
    <row r="146" spans="1:5" ht="15" thickBot="1" x14ac:dyDescent="0.35">
      <c r="A146" s="187"/>
      <c r="B146" s="101">
        <v>2015</v>
      </c>
      <c r="C146" s="188"/>
    </row>
    <row r="147" spans="1:5" ht="28.8" x14ac:dyDescent="0.3">
      <c r="A147" s="102" t="s">
        <v>128</v>
      </c>
      <c r="B147" s="103">
        <v>6000000</v>
      </c>
      <c r="C147" s="104" t="s">
        <v>129</v>
      </c>
    </row>
    <row r="148" spans="1:5" ht="28.8" x14ac:dyDescent="0.3">
      <c r="A148" s="105" t="s">
        <v>130</v>
      </c>
      <c r="B148" s="106" t="s">
        <v>131</v>
      </c>
      <c r="C148" s="106" t="s">
        <v>132</v>
      </c>
    </row>
    <row r="149" spans="1:5" x14ac:dyDescent="0.3">
      <c r="A149" s="102" t="s">
        <v>133</v>
      </c>
      <c r="B149" s="106" t="s">
        <v>134</v>
      </c>
      <c r="C149" s="106" t="s">
        <v>135</v>
      </c>
    </row>
    <row r="150" spans="1:5" ht="28.8" x14ac:dyDescent="0.3">
      <c r="A150" s="102" t="s">
        <v>136</v>
      </c>
      <c r="B150" s="106" t="s">
        <v>137</v>
      </c>
      <c r="C150" s="106" t="s">
        <v>138</v>
      </c>
    </row>
    <row r="151" spans="1:5" ht="15" thickBot="1" x14ac:dyDescent="0.35">
      <c r="A151" s="107" t="s">
        <v>139</v>
      </c>
      <c r="B151" s="108">
        <v>0.3</v>
      </c>
      <c r="C151" s="108">
        <v>0.3</v>
      </c>
    </row>
    <row r="152" spans="1:5" ht="15.6" x14ac:dyDescent="0.3">
      <c r="A152" s="109" t="s">
        <v>140</v>
      </c>
    </row>
    <row r="153" spans="1:5" ht="15.6" x14ac:dyDescent="0.3">
      <c r="A153" s="189" t="s">
        <v>141</v>
      </c>
      <c r="B153" s="189"/>
      <c r="C153" s="189"/>
      <c r="D153" s="189"/>
      <c r="E153" s="189"/>
    </row>
    <row r="154" spans="1:5" ht="16.2" thickBot="1" x14ac:dyDescent="0.35">
      <c r="A154" s="190" t="s">
        <v>142</v>
      </c>
      <c r="B154" s="191"/>
      <c r="C154" s="191"/>
      <c r="D154" s="191"/>
      <c r="E154" s="191"/>
    </row>
    <row r="155" spans="1:5" ht="15.6" x14ac:dyDescent="0.3">
      <c r="A155" s="192" t="s">
        <v>83</v>
      </c>
      <c r="B155" s="110">
        <v>2014</v>
      </c>
      <c r="C155" s="110">
        <v>2015</v>
      </c>
      <c r="D155" s="110" t="s">
        <v>143</v>
      </c>
      <c r="E155" s="110" t="s">
        <v>144</v>
      </c>
    </row>
    <row r="156" spans="1:5" ht="15.6" x14ac:dyDescent="0.3">
      <c r="A156" s="193"/>
      <c r="B156" s="110" t="s">
        <v>145</v>
      </c>
      <c r="C156" s="110" t="s">
        <v>145</v>
      </c>
      <c r="D156" s="110" t="s">
        <v>146</v>
      </c>
      <c r="E156" s="110" t="s">
        <v>146</v>
      </c>
    </row>
    <row r="157" spans="1:5" ht="16.2" thickBot="1" x14ac:dyDescent="0.35">
      <c r="A157" s="194"/>
      <c r="B157" s="111"/>
      <c r="C157" s="111"/>
      <c r="D157" s="112" t="s">
        <v>145</v>
      </c>
      <c r="E157" s="112" t="s">
        <v>147</v>
      </c>
    </row>
    <row r="158" spans="1:5" ht="15.6" x14ac:dyDescent="0.3">
      <c r="A158" s="113" t="s">
        <v>148</v>
      </c>
      <c r="B158" s="114">
        <v>4500000</v>
      </c>
      <c r="C158" s="114">
        <v>6000000</v>
      </c>
      <c r="D158" s="114">
        <v>1500000</v>
      </c>
      <c r="E158" s="115">
        <f>D158/B158*100</f>
        <v>33.333333333333329</v>
      </c>
    </row>
    <row r="159" spans="1:5" ht="15.6" x14ac:dyDescent="0.3">
      <c r="A159" s="113" t="s">
        <v>149</v>
      </c>
      <c r="B159" s="104"/>
      <c r="C159" s="104"/>
      <c r="D159" s="104"/>
      <c r="E159" s="104"/>
    </row>
    <row r="160" spans="1:5" ht="15.6" x14ac:dyDescent="0.3">
      <c r="A160" s="116" t="s">
        <v>150</v>
      </c>
      <c r="B160" s="114">
        <v>600000</v>
      </c>
      <c r="C160" s="114">
        <v>750000</v>
      </c>
      <c r="D160" s="114">
        <v>150000</v>
      </c>
      <c r="E160" s="115">
        <f t="shared" ref="E160:E166" si="6">D160/B160*100</f>
        <v>25</v>
      </c>
    </row>
    <row r="161" spans="1:5" ht="31.2" x14ac:dyDescent="0.3">
      <c r="A161" s="116" t="s">
        <v>151</v>
      </c>
      <c r="B161" s="114">
        <v>2250000</v>
      </c>
      <c r="C161" s="114">
        <v>3000000</v>
      </c>
      <c r="D161" s="114">
        <v>750000</v>
      </c>
      <c r="E161" s="115">
        <f t="shared" si="6"/>
        <v>33.333333333333329</v>
      </c>
    </row>
    <row r="162" spans="1:5" ht="16.2" thickBot="1" x14ac:dyDescent="0.35">
      <c r="A162" s="116" t="s">
        <v>152</v>
      </c>
      <c r="B162" s="117">
        <v>1000000</v>
      </c>
      <c r="C162" s="117">
        <v>1550000</v>
      </c>
      <c r="D162" s="117">
        <v>550000</v>
      </c>
      <c r="E162" s="118">
        <f t="shared" si="6"/>
        <v>55.000000000000007</v>
      </c>
    </row>
    <row r="163" spans="1:5" ht="16.2" thickBot="1" x14ac:dyDescent="0.35">
      <c r="A163" s="113" t="s">
        <v>153</v>
      </c>
      <c r="B163" s="119">
        <f>SUM(B160:B162)</f>
        <v>3850000</v>
      </c>
      <c r="C163" s="119">
        <f>SUM(C160:C162)</f>
        <v>5300000</v>
      </c>
      <c r="D163" s="119">
        <f>SUM(D160:D162)</f>
        <v>1450000</v>
      </c>
      <c r="E163" s="120">
        <f t="shared" si="6"/>
        <v>37.662337662337663</v>
      </c>
    </row>
    <row r="164" spans="1:5" ht="16.2" thickTop="1" x14ac:dyDescent="0.3">
      <c r="A164" s="113" t="s">
        <v>154</v>
      </c>
      <c r="B164" s="121">
        <f>B158-B163</f>
        <v>650000</v>
      </c>
      <c r="C164" s="121">
        <f>C158-C163</f>
        <v>700000</v>
      </c>
      <c r="D164" s="121">
        <f>D158-D163</f>
        <v>50000</v>
      </c>
      <c r="E164" s="122">
        <f t="shared" si="6"/>
        <v>7.6923076923076925</v>
      </c>
    </row>
    <row r="165" spans="1:5" ht="16.2" thickBot="1" x14ac:dyDescent="0.35">
      <c r="A165" s="123" t="s">
        <v>155</v>
      </c>
      <c r="B165" s="124">
        <f>B164*30%</f>
        <v>195000</v>
      </c>
      <c r="C165" s="124">
        <f>C164*30%</f>
        <v>210000</v>
      </c>
      <c r="D165" s="124">
        <f>D164*30%</f>
        <v>15000</v>
      </c>
      <c r="E165" s="125">
        <f t="shared" si="6"/>
        <v>7.6923076923076925</v>
      </c>
    </row>
    <row r="166" spans="1:5" ht="16.2" thickBot="1" x14ac:dyDescent="0.35">
      <c r="A166" s="126" t="s">
        <v>156</v>
      </c>
      <c r="B166" s="127">
        <f>(B164-B165)</f>
        <v>455000</v>
      </c>
      <c r="C166" s="127">
        <f>C164-C165</f>
        <v>490000</v>
      </c>
      <c r="D166" s="127">
        <f>D164-D165</f>
        <v>35000</v>
      </c>
      <c r="E166" s="128">
        <f t="shared" si="6"/>
        <v>7.6923076923076925</v>
      </c>
    </row>
    <row r="170" spans="1:5" x14ac:dyDescent="0.3">
      <c r="A170" s="129" t="s">
        <v>158</v>
      </c>
    </row>
    <row r="171" spans="1:5" x14ac:dyDescent="0.3">
      <c r="A171" s="129" t="s">
        <v>175</v>
      </c>
    </row>
    <row r="173" spans="1:5" ht="43.2" x14ac:dyDescent="0.3">
      <c r="A173" s="195" t="s">
        <v>83</v>
      </c>
      <c r="B173" s="197" t="s">
        <v>101</v>
      </c>
      <c r="C173" s="130" t="s">
        <v>98</v>
      </c>
      <c r="D173" s="131" t="s">
        <v>100</v>
      </c>
    </row>
    <row r="174" spans="1:5" ht="15" thickBot="1" x14ac:dyDescent="0.35">
      <c r="A174" s="196"/>
      <c r="B174" s="188"/>
      <c r="C174" s="132" t="s">
        <v>99</v>
      </c>
      <c r="D174" s="133" t="s">
        <v>99</v>
      </c>
    </row>
    <row r="175" spans="1:5" x14ac:dyDescent="0.3">
      <c r="A175" s="134" t="s">
        <v>159</v>
      </c>
      <c r="B175" s="135"/>
      <c r="C175" s="135"/>
      <c r="D175" s="136"/>
    </row>
    <row r="176" spans="1:5" ht="29.4" thickBot="1" x14ac:dyDescent="0.35">
      <c r="A176" s="137" t="s">
        <v>160</v>
      </c>
      <c r="B176" s="135"/>
      <c r="C176" s="138">
        <v>350000</v>
      </c>
      <c r="D176" s="139">
        <v>300000</v>
      </c>
    </row>
    <row r="177" spans="1:5" ht="15" thickTop="1" x14ac:dyDescent="0.3">
      <c r="A177" s="134" t="s">
        <v>161</v>
      </c>
      <c r="B177" s="135"/>
      <c r="C177" s="135"/>
      <c r="D177" s="136"/>
    </row>
    <row r="178" spans="1:5" x14ac:dyDescent="0.3">
      <c r="A178" s="137" t="s">
        <v>162</v>
      </c>
      <c r="B178" s="135"/>
      <c r="C178" s="140">
        <v>210000</v>
      </c>
      <c r="D178" s="141">
        <v>180000</v>
      </c>
    </row>
    <row r="179" spans="1:5" ht="28.8" x14ac:dyDescent="0.3">
      <c r="A179" s="137" t="s">
        <v>163</v>
      </c>
      <c r="B179" s="135"/>
      <c r="C179" s="140">
        <v>15000</v>
      </c>
      <c r="D179" s="141">
        <v>20000</v>
      </c>
    </row>
    <row r="180" spans="1:5" x14ac:dyDescent="0.3">
      <c r="A180" s="137" t="s">
        <v>164</v>
      </c>
      <c r="B180" s="135"/>
      <c r="C180" s="140">
        <v>17500</v>
      </c>
      <c r="D180" s="141">
        <v>15000</v>
      </c>
    </row>
    <row r="181" spans="1:5" ht="15" thickBot="1" x14ac:dyDescent="0.35">
      <c r="A181" s="137" t="s">
        <v>136</v>
      </c>
      <c r="B181" s="135"/>
      <c r="C181" s="142">
        <v>7500</v>
      </c>
      <c r="D181" s="143">
        <v>5000</v>
      </c>
    </row>
    <row r="182" spans="1:5" ht="15" thickBot="1" x14ac:dyDescent="0.35">
      <c r="A182" s="144" t="s">
        <v>90</v>
      </c>
      <c r="B182" s="135"/>
      <c r="C182" s="138">
        <v>250000</v>
      </c>
      <c r="D182" s="139">
        <v>220000</v>
      </c>
    </row>
    <row r="183" spans="1:5" ht="15" thickTop="1" x14ac:dyDescent="0.3">
      <c r="A183" s="134" t="s">
        <v>165</v>
      </c>
      <c r="B183" s="135"/>
      <c r="C183" s="140">
        <v>100000</v>
      </c>
      <c r="D183" s="141">
        <v>80000</v>
      </c>
    </row>
    <row r="184" spans="1:5" ht="15" thickBot="1" x14ac:dyDescent="0.35">
      <c r="A184" s="134" t="s">
        <v>166</v>
      </c>
      <c r="B184" s="145"/>
      <c r="C184" s="142">
        <v>30000</v>
      </c>
      <c r="D184" s="143">
        <v>24000</v>
      </c>
    </row>
    <row r="185" spans="1:5" ht="15" thickBot="1" x14ac:dyDescent="0.35">
      <c r="A185" s="134" t="s">
        <v>167</v>
      </c>
      <c r="B185" s="135"/>
      <c r="C185" s="146">
        <v>70000</v>
      </c>
      <c r="D185" s="147">
        <v>56000</v>
      </c>
    </row>
    <row r="186" spans="1:5" ht="15" thickTop="1" x14ac:dyDescent="0.3">
      <c r="A186" s="148"/>
      <c r="B186" s="149"/>
      <c r="C186" s="150"/>
      <c r="D186" s="151"/>
    </row>
    <row r="187" spans="1:5" ht="15.6" x14ac:dyDescent="0.3">
      <c r="A187" s="109" t="s">
        <v>140</v>
      </c>
    </row>
    <row r="188" spans="1:5" ht="15.6" x14ac:dyDescent="0.3">
      <c r="A188" s="189" t="s">
        <v>141</v>
      </c>
      <c r="B188" s="189"/>
      <c r="C188" s="189"/>
      <c r="D188" s="189"/>
      <c r="E188" s="189"/>
    </row>
    <row r="189" spans="1:5" ht="16.2" thickBot="1" x14ac:dyDescent="0.35">
      <c r="A189" s="191" t="s">
        <v>168</v>
      </c>
      <c r="B189" s="191"/>
      <c r="C189" s="191"/>
      <c r="D189" s="191"/>
      <c r="E189" s="191"/>
    </row>
    <row r="190" spans="1:5" ht="15.6" x14ac:dyDescent="0.3">
      <c r="A190" s="198" t="s">
        <v>83</v>
      </c>
      <c r="B190" s="110">
        <v>2018</v>
      </c>
      <c r="C190" s="110">
        <v>2019</v>
      </c>
      <c r="D190" s="110" t="s">
        <v>143</v>
      </c>
      <c r="E190" s="110" t="s">
        <v>144</v>
      </c>
    </row>
    <row r="191" spans="1:5" ht="15.6" x14ac:dyDescent="0.3">
      <c r="A191" s="199"/>
      <c r="B191" s="152" t="s">
        <v>99</v>
      </c>
      <c r="C191" s="152" t="s">
        <v>99</v>
      </c>
      <c r="D191" s="110" t="s">
        <v>146</v>
      </c>
      <c r="E191" s="110" t="s">
        <v>146</v>
      </c>
    </row>
    <row r="192" spans="1:5" ht="16.2" thickBot="1" x14ac:dyDescent="0.35">
      <c r="A192" s="200"/>
      <c r="B192" s="111"/>
      <c r="C192" s="111"/>
      <c r="D192" s="132" t="s">
        <v>99</v>
      </c>
      <c r="E192" s="112" t="s">
        <v>147</v>
      </c>
    </row>
    <row r="193" spans="1:5" ht="15.6" x14ac:dyDescent="0.3">
      <c r="A193" s="153" t="s">
        <v>148</v>
      </c>
      <c r="B193" s="114">
        <v>300000</v>
      </c>
      <c r="C193" s="114">
        <v>350000</v>
      </c>
      <c r="D193" s="114">
        <v>50000</v>
      </c>
      <c r="E193" s="154">
        <f>D193/B193*100</f>
        <v>16.666666666666664</v>
      </c>
    </row>
    <row r="194" spans="1:5" ht="15.6" x14ac:dyDescent="0.3">
      <c r="A194" s="153" t="s">
        <v>169</v>
      </c>
      <c r="B194" s="104"/>
      <c r="C194" s="104"/>
      <c r="D194" s="104"/>
      <c r="E194" s="154"/>
    </row>
    <row r="195" spans="1:5" ht="31.2" x14ac:dyDescent="0.3">
      <c r="A195" s="155" t="s">
        <v>170</v>
      </c>
      <c r="B195" s="114">
        <v>180000</v>
      </c>
      <c r="C195" s="114">
        <v>210000</v>
      </c>
      <c r="D195" s="114">
        <v>30000</v>
      </c>
      <c r="E195" s="154">
        <f t="shared" ref="E195:E201" si="7">D195/B195*100</f>
        <v>16.666666666666664</v>
      </c>
    </row>
    <row r="196" spans="1:5" ht="31.2" x14ac:dyDescent="0.3">
      <c r="A196" s="155" t="s">
        <v>171</v>
      </c>
      <c r="B196" s="114">
        <v>20000</v>
      </c>
      <c r="C196" s="114">
        <v>15000</v>
      </c>
      <c r="D196" s="114">
        <v>-5000</v>
      </c>
      <c r="E196" s="154">
        <f t="shared" si="7"/>
        <v>-25</v>
      </c>
    </row>
    <row r="197" spans="1:5" ht="15.6" x14ac:dyDescent="0.3">
      <c r="A197" s="155" t="s">
        <v>172</v>
      </c>
      <c r="B197" s="114">
        <v>15000</v>
      </c>
      <c r="C197" s="114">
        <v>17500</v>
      </c>
      <c r="D197" s="114">
        <v>2500</v>
      </c>
      <c r="E197" s="154">
        <f t="shared" si="7"/>
        <v>16.666666666666664</v>
      </c>
    </row>
    <row r="198" spans="1:5" ht="16.2" thickBot="1" x14ac:dyDescent="0.35">
      <c r="A198" s="155" t="s">
        <v>173</v>
      </c>
      <c r="B198" s="114">
        <v>5000</v>
      </c>
      <c r="C198" s="114">
        <v>7500</v>
      </c>
      <c r="D198" s="114">
        <v>2500</v>
      </c>
      <c r="E198" s="154">
        <f t="shared" si="7"/>
        <v>50</v>
      </c>
    </row>
    <row r="199" spans="1:5" ht="16.2" thickBot="1" x14ac:dyDescent="0.35">
      <c r="A199" s="156"/>
      <c r="B199" s="157">
        <f>SUM(B195:B198)</f>
        <v>220000</v>
      </c>
      <c r="C199" s="157">
        <f>SUM(C195:C198)</f>
        <v>250000</v>
      </c>
      <c r="D199" s="158">
        <f>SUM(D195:D198)</f>
        <v>30000</v>
      </c>
      <c r="E199" s="154">
        <f t="shared" si="7"/>
        <v>13.636363636363635</v>
      </c>
    </row>
    <row r="200" spans="1:5" ht="16.2" thickTop="1" x14ac:dyDescent="0.3">
      <c r="A200" s="153" t="s">
        <v>174</v>
      </c>
      <c r="B200" s="159">
        <v>80000</v>
      </c>
      <c r="C200" s="159">
        <v>100000</v>
      </c>
      <c r="D200" s="159">
        <v>20000</v>
      </c>
      <c r="E200" s="154">
        <f t="shared" si="7"/>
        <v>25</v>
      </c>
    </row>
    <row r="201" spans="1:5" ht="16.2" thickBot="1" x14ac:dyDescent="0.35">
      <c r="A201" s="160" t="s">
        <v>155</v>
      </c>
      <c r="B201" s="161">
        <v>24000</v>
      </c>
      <c r="C201" s="161">
        <v>30000</v>
      </c>
      <c r="D201" s="161">
        <v>6000</v>
      </c>
      <c r="E201" s="154">
        <f t="shared" si="7"/>
        <v>25</v>
      </c>
    </row>
    <row r="202" spans="1:5" ht="16.2" thickBot="1" x14ac:dyDescent="0.35">
      <c r="A202" s="162" t="s">
        <v>156</v>
      </c>
      <c r="B202" s="163">
        <f>B200-B201</f>
        <v>56000</v>
      </c>
      <c r="C202" s="163">
        <f>C200-C201</f>
        <v>70000</v>
      </c>
      <c r="D202" s="164">
        <f>D200-D201</f>
        <v>14000</v>
      </c>
      <c r="E202" s="154">
        <f>SUM(E193:E201)</f>
        <v>138.63636363636363</v>
      </c>
    </row>
    <row r="203" spans="1:5" ht="15" thickTop="1" x14ac:dyDescent="0.3"/>
    <row r="207" spans="1:5" x14ac:dyDescent="0.3">
      <c r="A207" t="s">
        <v>176</v>
      </c>
    </row>
    <row r="209" spans="1:1" ht="27" x14ac:dyDescent="0.3">
      <c r="A209" s="165" t="s">
        <v>177</v>
      </c>
    </row>
    <row r="210" spans="1:1" ht="27" x14ac:dyDescent="0.3">
      <c r="A210" s="165" t="s">
        <v>178</v>
      </c>
    </row>
    <row r="211" spans="1:1" ht="27" x14ac:dyDescent="0.3">
      <c r="A211" s="165" t="s">
        <v>179</v>
      </c>
    </row>
    <row r="212" spans="1:1" ht="25.8" x14ac:dyDescent="0.3">
      <c r="A212" s="166" t="s">
        <v>180</v>
      </c>
    </row>
    <row r="213" spans="1:1" ht="25.8" x14ac:dyDescent="0.3">
      <c r="A213" s="166" t="s">
        <v>181</v>
      </c>
    </row>
    <row r="214" spans="1:1" ht="25.8" x14ac:dyDescent="0.3">
      <c r="A214" s="166" t="s">
        <v>182</v>
      </c>
    </row>
    <row r="215" spans="1:1" ht="27" x14ac:dyDescent="0.3">
      <c r="A215" s="165" t="s">
        <v>183</v>
      </c>
    </row>
    <row r="216" spans="1:1" ht="25.8" x14ac:dyDescent="0.3">
      <c r="A216" s="166" t="s">
        <v>184</v>
      </c>
    </row>
    <row r="217" spans="1:1" ht="25.8" x14ac:dyDescent="0.3">
      <c r="A217" s="166" t="s">
        <v>185</v>
      </c>
    </row>
    <row r="218" spans="1:1" ht="25.8" x14ac:dyDescent="0.3">
      <c r="A218" s="166" t="s">
        <v>186</v>
      </c>
    </row>
    <row r="219" spans="1:1" ht="27" x14ac:dyDescent="0.3">
      <c r="A219" s="165" t="s">
        <v>187</v>
      </c>
    </row>
    <row r="220" spans="1:1" ht="25.8" x14ac:dyDescent="0.3">
      <c r="A220" s="166" t="s">
        <v>188</v>
      </c>
    </row>
    <row r="221" spans="1:1" ht="25.8" x14ac:dyDescent="0.3">
      <c r="A221" s="166" t="s">
        <v>189</v>
      </c>
    </row>
    <row r="223" spans="1:1" x14ac:dyDescent="0.3">
      <c r="A223" s="166"/>
    </row>
  </sheetData>
  <mergeCells count="23">
    <mergeCell ref="A173:A174"/>
    <mergeCell ref="B173:B174"/>
    <mergeCell ref="A188:E188"/>
    <mergeCell ref="A189:E189"/>
    <mergeCell ref="A190:A192"/>
    <mergeCell ref="A145:A146"/>
    <mergeCell ref="C145:C146"/>
    <mergeCell ref="A153:E153"/>
    <mergeCell ref="A154:E154"/>
    <mergeCell ref="A155:A157"/>
    <mergeCell ref="A77:D77"/>
    <mergeCell ref="A78:A79"/>
    <mergeCell ref="A96:D96"/>
    <mergeCell ref="B98:B99"/>
    <mergeCell ref="C98:C99"/>
    <mergeCell ref="D98:D99"/>
    <mergeCell ref="A122:D122"/>
    <mergeCell ref="A123:D123"/>
    <mergeCell ref="A124:A125"/>
    <mergeCell ref="B124:B125"/>
    <mergeCell ref="B126:B127"/>
    <mergeCell ref="C126:C127"/>
    <mergeCell ref="D126:D1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D778-E00B-48F7-9244-6027672AE7C8}">
  <dimension ref="B1:G56"/>
  <sheetViews>
    <sheetView topLeftCell="A34" workbookViewId="0">
      <selection activeCell="I38" sqref="I38"/>
    </sheetView>
  </sheetViews>
  <sheetFormatPr defaultRowHeight="14.4" x14ac:dyDescent="0.3"/>
  <cols>
    <col min="2" max="2" width="17.109375" customWidth="1"/>
    <col min="3" max="3" width="20.88671875" customWidth="1"/>
    <col min="4" max="4" width="22.5546875" customWidth="1"/>
    <col min="5" max="5" width="22.33203125" customWidth="1"/>
    <col min="6" max="6" width="27.6640625" customWidth="1"/>
    <col min="7" max="7" width="16.6640625" customWidth="1"/>
  </cols>
  <sheetData>
    <row r="1" spans="2:2" x14ac:dyDescent="0.3">
      <c r="B1" t="s">
        <v>204</v>
      </c>
    </row>
    <row r="2" spans="2:2" ht="27" x14ac:dyDescent="0.3">
      <c r="B2" s="165" t="s">
        <v>177</v>
      </c>
    </row>
    <row r="3" spans="2:2" ht="27" x14ac:dyDescent="0.3">
      <c r="B3" s="165" t="s">
        <v>178</v>
      </c>
    </row>
    <row r="4" spans="2:2" ht="27" x14ac:dyDescent="0.3">
      <c r="B4" s="165" t="s">
        <v>179</v>
      </c>
    </row>
    <row r="5" spans="2:2" ht="25.8" x14ac:dyDescent="0.3">
      <c r="B5" s="166" t="s">
        <v>180</v>
      </c>
    </row>
    <row r="6" spans="2:2" ht="25.8" x14ac:dyDescent="0.3">
      <c r="B6" s="166" t="s">
        <v>181</v>
      </c>
    </row>
    <row r="7" spans="2:2" ht="25.8" x14ac:dyDescent="0.3">
      <c r="B7" s="166" t="s">
        <v>182</v>
      </c>
    </row>
    <row r="8" spans="2:2" ht="27" x14ac:dyDescent="0.3">
      <c r="B8" s="165" t="s">
        <v>183</v>
      </c>
    </row>
    <row r="9" spans="2:2" ht="25.8" x14ac:dyDescent="0.3">
      <c r="B9" s="166" t="s">
        <v>184</v>
      </c>
    </row>
    <row r="10" spans="2:2" ht="25.8" x14ac:dyDescent="0.3">
      <c r="B10" s="166" t="s">
        <v>185</v>
      </c>
    </row>
    <row r="11" spans="2:2" ht="25.8" x14ac:dyDescent="0.3">
      <c r="B11" s="166" t="s">
        <v>186</v>
      </c>
    </row>
    <row r="12" spans="2:2" ht="27" x14ac:dyDescent="0.3">
      <c r="B12" s="165" t="s">
        <v>187</v>
      </c>
    </row>
    <row r="13" spans="2:2" ht="25.8" x14ac:dyDescent="0.3">
      <c r="B13" s="166" t="s">
        <v>188</v>
      </c>
    </row>
    <row r="14" spans="2:2" ht="25.8" x14ac:dyDescent="0.3">
      <c r="B14" s="166" t="s">
        <v>189</v>
      </c>
    </row>
    <row r="17" spans="2:7" x14ac:dyDescent="0.3">
      <c r="B17" s="168"/>
      <c r="C17" s="32" t="s">
        <v>190</v>
      </c>
      <c r="D17" s="32" t="s">
        <v>191</v>
      </c>
      <c r="E17" s="32" t="s">
        <v>195</v>
      </c>
      <c r="F17" s="32" t="s">
        <v>196</v>
      </c>
      <c r="G17" s="28" t="s">
        <v>197</v>
      </c>
    </row>
    <row r="18" spans="2:7" x14ac:dyDescent="0.3">
      <c r="B18" s="15" t="s">
        <v>192</v>
      </c>
      <c r="C18">
        <v>500</v>
      </c>
      <c r="D18">
        <v>300</v>
      </c>
      <c r="E18">
        <f>SUM(C18:D18)</f>
        <v>800</v>
      </c>
      <c r="F18">
        <f>E18/C18</f>
        <v>1.6</v>
      </c>
      <c r="G18" s="16">
        <f>F18*D18</f>
        <v>480</v>
      </c>
    </row>
    <row r="19" spans="2:7" x14ac:dyDescent="0.3">
      <c r="B19" s="15" t="s">
        <v>193</v>
      </c>
      <c r="C19">
        <v>100</v>
      </c>
      <c r="D19">
        <v>60</v>
      </c>
      <c r="E19">
        <f t="shared" ref="E19:E20" si="0">SUM(C19:D19)</f>
        <v>160</v>
      </c>
      <c r="F19">
        <f t="shared" ref="F19:F20" si="1">E19/C19</f>
        <v>1.6</v>
      </c>
      <c r="G19" s="16">
        <f t="shared" ref="G19:G20" si="2">F19*D19</f>
        <v>96</v>
      </c>
    </row>
    <row r="20" spans="2:7" x14ac:dyDescent="0.3">
      <c r="B20" s="15" t="s">
        <v>194</v>
      </c>
      <c r="C20">
        <v>50</v>
      </c>
      <c r="D20">
        <v>30</v>
      </c>
      <c r="E20">
        <f t="shared" si="0"/>
        <v>80</v>
      </c>
      <c r="F20">
        <f t="shared" si="1"/>
        <v>1.6</v>
      </c>
      <c r="G20" s="16">
        <f t="shared" si="2"/>
        <v>48</v>
      </c>
    </row>
    <row r="21" spans="2:7" x14ac:dyDescent="0.3">
      <c r="B21" s="15"/>
      <c r="G21" s="16"/>
    </row>
    <row r="22" spans="2:7" x14ac:dyDescent="0.3">
      <c r="B22" s="15"/>
      <c r="D22" t="s">
        <v>198</v>
      </c>
      <c r="E22" t="s">
        <v>199</v>
      </c>
      <c r="G22" s="16"/>
    </row>
    <row r="23" spans="2:7" x14ac:dyDescent="0.3">
      <c r="B23" s="15"/>
      <c r="E23" t="s">
        <v>200</v>
      </c>
      <c r="F23" t="s">
        <v>192</v>
      </c>
      <c r="G23" s="16"/>
    </row>
    <row r="24" spans="2:7" x14ac:dyDescent="0.3">
      <c r="B24" s="15"/>
      <c r="E24">
        <v>20</v>
      </c>
      <c r="F24">
        <v>10</v>
      </c>
      <c r="G24" s="16">
        <f>SUM(E24:F24)</f>
        <v>30</v>
      </c>
    </row>
    <row r="25" spans="2:7" x14ac:dyDescent="0.3">
      <c r="B25" s="15"/>
      <c r="D25" t="s">
        <v>201</v>
      </c>
      <c r="E25" t="s">
        <v>202</v>
      </c>
      <c r="G25" s="16"/>
    </row>
    <row r="26" spans="2:7" x14ac:dyDescent="0.3">
      <c r="B26" s="15"/>
      <c r="E26">
        <v>500</v>
      </c>
      <c r="F26">
        <v>480</v>
      </c>
      <c r="G26" s="16">
        <v>30</v>
      </c>
    </row>
    <row r="27" spans="2:7" x14ac:dyDescent="0.3">
      <c r="B27" s="17"/>
      <c r="C27" s="18"/>
      <c r="D27" s="18" t="s">
        <v>203</v>
      </c>
      <c r="E27" s="169">
        <f>SUM(E26:G26)</f>
        <v>1010</v>
      </c>
      <c r="F27" s="18"/>
      <c r="G27" s="19"/>
    </row>
    <row r="29" spans="2:7" x14ac:dyDescent="0.3">
      <c r="B29" t="s">
        <v>218</v>
      </c>
    </row>
    <row r="30" spans="2:7" ht="27" x14ac:dyDescent="0.3">
      <c r="B30" s="165" t="s">
        <v>205</v>
      </c>
    </row>
    <row r="31" spans="2:7" ht="27" x14ac:dyDescent="0.3">
      <c r="B31" s="165" t="s">
        <v>206</v>
      </c>
    </row>
    <row r="32" spans="2:7" ht="27" x14ac:dyDescent="0.3">
      <c r="B32" s="167" t="s">
        <v>207</v>
      </c>
    </row>
    <row r="33" spans="2:7" ht="27" x14ac:dyDescent="0.3">
      <c r="B33" s="165" t="s">
        <v>208</v>
      </c>
    </row>
    <row r="34" spans="2:7" ht="27" x14ac:dyDescent="0.3">
      <c r="B34" s="165" t="s">
        <v>209</v>
      </c>
    </row>
    <row r="35" spans="2:7" ht="27" x14ac:dyDescent="0.3">
      <c r="B35" s="165" t="s">
        <v>210</v>
      </c>
    </row>
    <row r="36" spans="2:7" ht="27" x14ac:dyDescent="0.3">
      <c r="B36" s="167" t="s">
        <v>211</v>
      </c>
    </row>
    <row r="37" spans="2:7" ht="27" x14ac:dyDescent="0.3">
      <c r="B37" s="165" t="s">
        <v>212</v>
      </c>
    </row>
    <row r="38" spans="2:7" ht="27" x14ac:dyDescent="0.3">
      <c r="B38" s="165" t="s">
        <v>213</v>
      </c>
    </row>
    <row r="39" spans="2:7" ht="27" x14ac:dyDescent="0.3">
      <c r="B39" s="165" t="s">
        <v>214</v>
      </c>
    </row>
    <row r="40" spans="2:7" ht="27" x14ac:dyDescent="0.3">
      <c r="B40" s="167" t="s">
        <v>215</v>
      </c>
    </row>
    <row r="41" spans="2:7" ht="27" x14ac:dyDescent="0.3">
      <c r="B41" s="165" t="s">
        <v>216</v>
      </c>
    </row>
    <row r="42" spans="2:7" ht="27" x14ac:dyDescent="0.3">
      <c r="B42" s="165" t="s">
        <v>217</v>
      </c>
    </row>
    <row r="44" spans="2:7" x14ac:dyDescent="0.3">
      <c r="B44" s="168"/>
      <c r="C44" s="32" t="s">
        <v>219</v>
      </c>
      <c r="D44" s="32" t="s">
        <v>220</v>
      </c>
      <c r="E44" s="32" t="s">
        <v>195</v>
      </c>
      <c r="F44" s="32" t="s">
        <v>196</v>
      </c>
      <c r="G44" s="28" t="s">
        <v>197</v>
      </c>
    </row>
    <row r="45" spans="2:7" x14ac:dyDescent="0.3">
      <c r="B45" s="15" t="s">
        <v>192</v>
      </c>
      <c r="C45">
        <v>800</v>
      </c>
      <c r="D45">
        <v>600</v>
      </c>
      <c r="E45">
        <f>SUM(C45:D45)</f>
        <v>1400</v>
      </c>
      <c r="F45">
        <f>E45/C45</f>
        <v>1.75</v>
      </c>
      <c r="G45" s="16">
        <f>F45*D45</f>
        <v>1050</v>
      </c>
    </row>
    <row r="46" spans="2:7" x14ac:dyDescent="0.3">
      <c r="B46" s="15" t="s">
        <v>193</v>
      </c>
      <c r="C46">
        <v>200</v>
      </c>
      <c r="D46">
        <v>120</v>
      </c>
      <c r="E46">
        <f t="shared" ref="E46:E47" si="3">SUM(C46:D46)</f>
        <v>320</v>
      </c>
      <c r="F46">
        <f t="shared" ref="F46:F47" si="4">E46/C46</f>
        <v>1.6</v>
      </c>
      <c r="G46" s="16">
        <f t="shared" ref="G46:G47" si="5">F46*D46</f>
        <v>192</v>
      </c>
    </row>
    <row r="47" spans="2:7" x14ac:dyDescent="0.3">
      <c r="B47" s="15" t="s">
        <v>194</v>
      </c>
      <c r="C47">
        <v>100</v>
      </c>
      <c r="D47">
        <v>80</v>
      </c>
      <c r="E47">
        <f t="shared" si="3"/>
        <v>180</v>
      </c>
      <c r="F47">
        <f t="shared" si="4"/>
        <v>1.8</v>
      </c>
      <c r="G47" s="16">
        <f t="shared" si="5"/>
        <v>144</v>
      </c>
    </row>
    <row r="48" spans="2:7" x14ac:dyDescent="0.3">
      <c r="B48" s="15"/>
      <c r="G48" s="16"/>
    </row>
    <row r="49" spans="2:7" x14ac:dyDescent="0.3">
      <c r="B49" s="15"/>
      <c r="D49" t="s">
        <v>198</v>
      </c>
      <c r="E49" t="s">
        <v>199</v>
      </c>
      <c r="G49" s="16"/>
    </row>
    <row r="50" spans="2:7" x14ac:dyDescent="0.3">
      <c r="B50" s="15"/>
      <c r="E50" t="s">
        <v>200</v>
      </c>
      <c r="F50" t="s">
        <v>192</v>
      </c>
      <c r="G50" s="16"/>
    </row>
    <row r="51" spans="2:7" x14ac:dyDescent="0.3">
      <c r="B51" s="15"/>
      <c r="E51">
        <v>30</v>
      </c>
      <c r="F51">
        <v>15</v>
      </c>
      <c r="G51" s="16"/>
    </row>
    <row r="52" spans="2:7" x14ac:dyDescent="0.3">
      <c r="B52" s="15"/>
      <c r="E52">
        <f>SUM(E51:F51)</f>
        <v>45</v>
      </c>
      <c r="G52" s="16"/>
    </row>
    <row r="53" spans="2:7" x14ac:dyDescent="0.3">
      <c r="B53" s="15"/>
      <c r="G53" s="16"/>
    </row>
    <row r="54" spans="2:7" x14ac:dyDescent="0.3">
      <c r="B54" s="15"/>
      <c r="D54" t="s">
        <v>201</v>
      </c>
      <c r="E54" t="s">
        <v>202</v>
      </c>
      <c r="G54" s="16"/>
    </row>
    <row r="55" spans="2:7" x14ac:dyDescent="0.3">
      <c r="B55" s="15"/>
      <c r="E55">
        <v>800</v>
      </c>
      <c r="F55">
        <v>1050</v>
      </c>
      <c r="G55" s="16">
        <v>45</v>
      </c>
    </row>
    <row r="56" spans="2:7" x14ac:dyDescent="0.3">
      <c r="B56" s="17"/>
      <c r="C56" s="18"/>
      <c r="D56" s="18" t="s">
        <v>203</v>
      </c>
      <c r="E56" s="169">
        <f>SUM(E55:G55)</f>
        <v>1895</v>
      </c>
      <c r="F56" s="18"/>
      <c r="G5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926-FF79-4480-B9D1-330A01483399}">
  <dimension ref="A2:H75"/>
  <sheetViews>
    <sheetView topLeftCell="A60" workbookViewId="0">
      <selection activeCell="E62" sqref="E62"/>
    </sheetView>
  </sheetViews>
  <sheetFormatPr defaultRowHeight="14.4" x14ac:dyDescent="0.3"/>
  <cols>
    <col min="2" max="2" width="64.5546875" customWidth="1"/>
    <col min="3" max="3" width="12.88671875" customWidth="1"/>
    <col min="7" max="7" width="30.109375" customWidth="1"/>
  </cols>
  <sheetData>
    <row r="2" spans="1:8" x14ac:dyDescent="0.3">
      <c r="A2" t="s">
        <v>229</v>
      </c>
    </row>
    <row r="3" spans="1:8" ht="34.799999999999997" x14ac:dyDescent="0.3">
      <c r="A3" s="201" t="s">
        <v>221</v>
      </c>
    </row>
    <row r="4" spans="1:8" ht="34.799999999999997" x14ac:dyDescent="0.3">
      <c r="A4" s="201" t="s">
        <v>222</v>
      </c>
    </row>
    <row r="5" spans="1:8" ht="34.799999999999997" x14ac:dyDescent="0.3">
      <c r="A5" s="165" t="s">
        <v>223</v>
      </c>
    </row>
    <row r="6" spans="1:8" ht="34.799999999999997" x14ac:dyDescent="0.3">
      <c r="A6" s="165" t="s">
        <v>224</v>
      </c>
    </row>
    <row r="7" spans="1:8" ht="34.799999999999997" x14ac:dyDescent="0.3">
      <c r="A7" s="165" t="s">
        <v>225</v>
      </c>
    </row>
    <row r="8" spans="1:8" ht="34.799999999999997" x14ac:dyDescent="0.3">
      <c r="A8" s="165" t="s">
        <v>226</v>
      </c>
    </row>
    <row r="9" spans="1:8" ht="34.799999999999997" x14ac:dyDescent="0.3">
      <c r="A9" s="165" t="s">
        <v>227</v>
      </c>
    </row>
    <row r="10" spans="1:8" ht="34.799999999999997" x14ac:dyDescent="0.3">
      <c r="A10" s="165" t="s">
        <v>228</v>
      </c>
    </row>
    <row r="12" spans="1:8" ht="18" x14ac:dyDescent="0.35">
      <c r="B12" s="220" t="s">
        <v>230</v>
      </c>
      <c r="C12" s="221">
        <f>H14*H18</f>
        <v>24</v>
      </c>
      <c r="D12" s="32" t="s">
        <v>243</v>
      </c>
      <c r="E12" s="32"/>
      <c r="F12" s="32"/>
      <c r="G12" s="222" t="s">
        <v>237</v>
      </c>
      <c r="H12" s="210" t="s">
        <v>1</v>
      </c>
    </row>
    <row r="13" spans="1:8" ht="15.6" x14ac:dyDescent="0.3">
      <c r="B13" s="216" t="s">
        <v>231</v>
      </c>
      <c r="C13" s="223">
        <f>H16*H17</f>
        <v>24</v>
      </c>
      <c r="D13" s="224" t="s">
        <v>244</v>
      </c>
      <c r="E13" s="224"/>
      <c r="F13" s="224"/>
      <c r="G13" s="225" t="s">
        <v>238</v>
      </c>
      <c r="H13" s="212">
        <v>500</v>
      </c>
    </row>
    <row r="14" spans="1:8" ht="15.6" x14ac:dyDescent="0.3">
      <c r="B14" s="216" t="s">
        <v>232</v>
      </c>
      <c r="C14" s="223">
        <f>H16-C13</f>
        <v>56</v>
      </c>
      <c r="D14" s="224" t="s">
        <v>245</v>
      </c>
      <c r="E14" s="224"/>
      <c r="F14" s="224"/>
      <c r="G14" s="226" t="s">
        <v>239</v>
      </c>
      <c r="H14" s="212">
        <v>300</v>
      </c>
    </row>
    <row r="15" spans="1:8" ht="19.2" x14ac:dyDescent="0.45">
      <c r="B15" s="217" t="s">
        <v>233</v>
      </c>
      <c r="C15" s="223">
        <f>C14-C13</f>
        <v>32</v>
      </c>
      <c r="D15" s="224" t="s">
        <v>246</v>
      </c>
      <c r="E15" s="224"/>
      <c r="F15" s="224"/>
      <c r="G15" s="226" t="s">
        <v>240</v>
      </c>
      <c r="H15" s="212">
        <v>200</v>
      </c>
    </row>
    <row r="16" spans="1:8" ht="19.2" x14ac:dyDescent="0.45">
      <c r="B16" s="217" t="s">
        <v>234</v>
      </c>
      <c r="C16" s="223">
        <f>C15-H14</f>
        <v>-268</v>
      </c>
      <c r="D16" s="224" t="s">
        <v>247</v>
      </c>
      <c r="E16" s="224"/>
      <c r="F16" s="224"/>
      <c r="G16" s="226" t="s">
        <v>241</v>
      </c>
      <c r="H16" s="212">
        <v>80</v>
      </c>
    </row>
    <row r="17" spans="2:8" ht="19.2" x14ac:dyDescent="0.45">
      <c r="B17" s="217" t="s">
        <v>235</v>
      </c>
      <c r="C17" s="223">
        <f>H15+C16</f>
        <v>-68</v>
      </c>
      <c r="D17" s="224" t="s">
        <v>248</v>
      </c>
      <c r="E17" s="224"/>
      <c r="F17" s="224"/>
      <c r="G17" s="226" t="s">
        <v>139</v>
      </c>
      <c r="H17" s="214">
        <v>0.3</v>
      </c>
    </row>
    <row r="18" spans="2:8" ht="19.2" x14ac:dyDescent="0.45">
      <c r="B18" s="218" t="s">
        <v>236</v>
      </c>
      <c r="C18" s="227">
        <f>H13/H16</f>
        <v>6.25</v>
      </c>
      <c r="D18" s="18" t="s">
        <v>249</v>
      </c>
      <c r="E18" s="18"/>
      <c r="F18" s="18"/>
      <c r="G18" s="228" t="s">
        <v>242</v>
      </c>
      <c r="H18" s="229">
        <v>0.08</v>
      </c>
    </row>
    <row r="21" spans="2:8" ht="19.2" x14ac:dyDescent="0.45">
      <c r="B21" s="204" t="s">
        <v>257</v>
      </c>
    </row>
    <row r="22" spans="2:8" ht="34.799999999999997" x14ac:dyDescent="0.3">
      <c r="B22" s="201" t="s">
        <v>221</v>
      </c>
    </row>
    <row r="23" spans="2:8" ht="34.799999999999997" x14ac:dyDescent="0.3">
      <c r="B23" s="165" t="s">
        <v>250</v>
      </c>
    </row>
    <row r="24" spans="2:8" ht="34.799999999999997" x14ac:dyDescent="0.3">
      <c r="B24" s="165" t="s">
        <v>251</v>
      </c>
    </row>
    <row r="25" spans="2:8" ht="34.799999999999997" x14ac:dyDescent="0.3">
      <c r="B25" s="165" t="s">
        <v>252</v>
      </c>
    </row>
    <row r="26" spans="2:8" ht="34.799999999999997" x14ac:dyDescent="0.3">
      <c r="B26" s="165" t="s">
        <v>253</v>
      </c>
    </row>
    <row r="27" spans="2:8" ht="34.799999999999997" x14ac:dyDescent="0.3">
      <c r="B27" s="165" t="s">
        <v>254</v>
      </c>
    </row>
    <row r="28" spans="2:8" ht="34.799999999999997" x14ac:dyDescent="0.3">
      <c r="B28" s="165" t="s">
        <v>255</v>
      </c>
    </row>
    <row r="29" spans="2:8" ht="34.799999999999997" x14ac:dyDescent="0.3">
      <c r="B29" s="165" t="s">
        <v>256</v>
      </c>
    </row>
    <row r="31" spans="2:8" ht="18" x14ac:dyDescent="0.35">
      <c r="B31" s="209" t="s">
        <v>237</v>
      </c>
      <c r="C31" s="210" t="s">
        <v>1</v>
      </c>
    </row>
    <row r="32" spans="2:8" ht="15.6" x14ac:dyDescent="0.3">
      <c r="B32" s="211" t="s">
        <v>238</v>
      </c>
      <c r="C32" s="212">
        <v>700</v>
      </c>
    </row>
    <row r="33" spans="2:3" ht="15.6" x14ac:dyDescent="0.3">
      <c r="B33" s="213" t="s">
        <v>239</v>
      </c>
      <c r="C33" s="212">
        <v>400</v>
      </c>
    </row>
    <row r="34" spans="2:3" ht="15.6" x14ac:dyDescent="0.3">
      <c r="B34" s="213" t="s">
        <v>240</v>
      </c>
      <c r="C34" s="212">
        <v>300</v>
      </c>
    </row>
    <row r="35" spans="2:3" ht="15.6" x14ac:dyDescent="0.3">
      <c r="B35" s="213" t="s">
        <v>241</v>
      </c>
      <c r="C35" s="212">
        <v>120</v>
      </c>
    </row>
    <row r="36" spans="2:3" ht="15.6" x14ac:dyDescent="0.3">
      <c r="B36" s="213" t="s">
        <v>139</v>
      </c>
      <c r="C36" s="214">
        <v>0.25</v>
      </c>
    </row>
    <row r="37" spans="2:3" ht="15.6" x14ac:dyDescent="0.3">
      <c r="B37" s="213" t="s">
        <v>242</v>
      </c>
      <c r="C37" s="214">
        <v>0.05</v>
      </c>
    </row>
    <row r="38" spans="2:3" ht="15.6" x14ac:dyDescent="0.3">
      <c r="B38" s="213"/>
      <c r="C38" s="214"/>
    </row>
    <row r="39" spans="2:3" ht="15.6" x14ac:dyDescent="0.3">
      <c r="B39" s="213"/>
      <c r="C39" s="214"/>
    </row>
    <row r="40" spans="2:3" ht="15.6" x14ac:dyDescent="0.3">
      <c r="B40" s="215" t="s">
        <v>230</v>
      </c>
      <c r="C40" s="212">
        <f>C33*C37</f>
        <v>20</v>
      </c>
    </row>
    <row r="41" spans="2:3" ht="15.6" x14ac:dyDescent="0.3">
      <c r="B41" s="216" t="s">
        <v>231</v>
      </c>
      <c r="C41" s="212">
        <f>C35*C36</f>
        <v>30</v>
      </c>
    </row>
    <row r="42" spans="2:3" ht="15.6" x14ac:dyDescent="0.3">
      <c r="B42" s="216" t="s">
        <v>232</v>
      </c>
      <c r="C42" s="212">
        <f>C35-C41</f>
        <v>90</v>
      </c>
    </row>
    <row r="43" spans="2:3" ht="19.2" x14ac:dyDescent="0.45">
      <c r="B43" s="217" t="s">
        <v>233</v>
      </c>
      <c r="C43" s="212">
        <f>C42-C40</f>
        <v>70</v>
      </c>
    </row>
    <row r="44" spans="2:3" ht="19.2" x14ac:dyDescent="0.45">
      <c r="B44" s="217" t="s">
        <v>234</v>
      </c>
      <c r="C44" s="212">
        <f>C43-C33</f>
        <v>-330</v>
      </c>
    </row>
    <row r="45" spans="2:3" ht="19.2" x14ac:dyDescent="0.45">
      <c r="B45" s="217" t="s">
        <v>235</v>
      </c>
      <c r="C45" s="212">
        <f>C34+C44</f>
        <v>-30</v>
      </c>
    </row>
    <row r="46" spans="2:3" ht="19.2" x14ac:dyDescent="0.45">
      <c r="B46" s="218" t="s">
        <v>236</v>
      </c>
      <c r="C46" s="219">
        <f>C32/C35</f>
        <v>5.833333333333333</v>
      </c>
    </row>
    <row r="47" spans="2:3" ht="15.6" x14ac:dyDescent="0.3">
      <c r="B47" s="203"/>
      <c r="C47" s="203"/>
    </row>
    <row r="49" spans="2:3" ht="19.2" x14ac:dyDescent="0.45">
      <c r="B49" s="230" t="s">
        <v>258</v>
      </c>
    </row>
    <row r="51" spans="2:3" ht="34.799999999999997" x14ac:dyDescent="0.3">
      <c r="B51" s="201" t="s">
        <v>221</v>
      </c>
    </row>
    <row r="52" spans="2:3" ht="34.799999999999997" x14ac:dyDescent="0.3">
      <c r="B52" s="165" t="s">
        <v>250</v>
      </c>
    </row>
    <row r="53" spans="2:3" ht="34.799999999999997" x14ac:dyDescent="0.3">
      <c r="B53" s="165" t="s">
        <v>259</v>
      </c>
    </row>
    <row r="54" spans="2:3" ht="34.799999999999997" x14ac:dyDescent="0.3">
      <c r="B54" s="165" t="s">
        <v>260</v>
      </c>
    </row>
    <row r="55" spans="2:3" ht="34.799999999999997" x14ac:dyDescent="0.3">
      <c r="B55" s="165" t="s">
        <v>261</v>
      </c>
    </row>
    <row r="56" spans="2:3" ht="34.799999999999997" x14ac:dyDescent="0.3">
      <c r="B56" s="165" t="s">
        <v>262</v>
      </c>
    </row>
    <row r="57" spans="2:3" ht="34.799999999999997" x14ac:dyDescent="0.3">
      <c r="B57" s="165" t="s">
        <v>227</v>
      </c>
    </row>
    <row r="58" spans="2:3" ht="34.799999999999997" x14ac:dyDescent="0.3">
      <c r="B58" s="165" t="s">
        <v>263</v>
      </c>
    </row>
    <row r="60" spans="2:3" ht="18" x14ac:dyDescent="0.35">
      <c r="B60" s="205" t="s">
        <v>237</v>
      </c>
      <c r="C60" s="205" t="s">
        <v>1</v>
      </c>
    </row>
    <row r="61" spans="2:3" ht="15.6" x14ac:dyDescent="0.3">
      <c r="B61" s="206" t="s">
        <v>238</v>
      </c>
      <c r="C61" s="203">
        <v>1.2</v>
      </c>
    </row>
    <row r="62" spans="2:3" ht="15.6" x14ac:dyDescent="0.3">
      <c r="B62" s="207" t="s">
        <v>239</v>
      </c>
      <c r="C62" s="203">
        <v>800</v>
      </c>
    </row>
    <row r="63" spans="2:3" ht="15.6" x14ac:dyDescent="0.3">
      <c r="B63" s="207" t="s">
        <v>240</v>
      </c>
      <c r="C63" s="203">
        <v>400</v>
      </c>
    </row>
    <row r="64" spans="2:3" ht="15.6" x14ac:dyDescent="0.3">
      <c r="B64" s="207" t="s">
        <v>241</v>
      </c>
      <c r="C64" s="203">
        <v>150</v>
      </c>
    </row>
    <row r="65" spans="2:3" ht="15.6" x14ac:dyDescent="0.3">
      <c r="B65" s="207" t="s">
        <v>139</v>
      </c>
      <c r="C65" s="208">
        <v>0.3</v>
      </c>
    </row>
    <row r="66" spans="2:3" ht="15.6" x14ac:dyDescent="0.3">
      <c r="B66" s="207" t="s">
        <v>242</v>
      </c>
      <c r="C66" s="208">
        <v>0.06</v>
      </c>
    </row>
    <row r="67" spans="2:3" ht="15.6" x14ac:dyDescent="0.3">
      <c r="B67" s="207"/>
      <c r="C67" s="203"/>
    </row>
    <row r="68" spans="2:3" ht="15.6" x14ac:dyDescent="0.3">
      <c r="B68" s="203"/>
      <c r="C68" s="203"/>
    </row>
    <row r="69" spans="2:3" ht="15.6" x14ac:dyDescent="0.3">
      <c r="B69" s="202" t="s">
        <v>230</v>
      </c>
      <c r="C69" s="203">
        <f>C62*C66</f>
        <v>48</v>
      </c>
    </row>
    <row r="70" spans="2:3" ht="15.6" x14ac:dyDescent="0.3">
      <c r="B70" s="203" t="s">
        <v>231</v>
      </c>
      <c r="C70" s="203">
        <f>C64*C65</f>
        <v>45</v>
      </c>
    </row>
    <row r="71" spans="2:3" ht="15.6" x14ac:dyDescent="0.3">
      <c r="B71" s="203" t="s">
        <v>232</v>
      </c>
      <c r="C71" s="203">
        <f>C64-C70</f>
        <v>105</v>
      </c>
    </row>
    <row r="72" spans="2:3" ht="19.2" x14ac:dyDescent="0.45">
      <c r="B72" s="204" t="s">
        <v>233</v>
      </c>
      <c r="C72" s="203">
        <f>C71-C69</f>
        <v>57</v>
      </c>
    </row>
    <row r="73" spans="2:3" ht="19.2" x14ac:dyDescent="0.45">
      <c r="B73" s="204" t="s">
        <v>234</v>
      </c>
      <c r="C73" s="203">
        <f>C72-C62</f>
        <v>-743</v>
      </c>
    </row>
    <row r="74" spans="2:3" ht="19.2" x14ac:dyDescent="0.45">
      <c r="B74" s="204" t="s">
        <v>235</v>
      </c>
      <c r="C74" s="203">
        <f>C63+C73</f>
        <v>-343</v>
      </c>
    </row>
    <row r="75" spans="2:3" ht="19.2" x14ac:dyDescent="0.45">
      <c r="B75" s="204" t="s">
        <v>236</v>
      </c>
      <c r="C75" s="203">
        <f>C61/C64</f>
        <v>8.0000000000000002E-3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1A13-9FEA-47E3-BE6A-2732D5D9DA21}">
  <dimension ref="B2:H66"/>
  <sheetViews>
    <sheetView tabSelected="1" topLeftCell="B50" workbookViewId="0">
      <selection activeCell="I57" sqref="I57"/>
    </sheetView>
  </sheetViews>
  <sheetFormatPr defaultRowHeight="14.4" x14ac:dyDescent="0.3"/>
  <cols>
    <col min="2" max="2" width="25.109375" customWidth="1"/>
    <col min="3" max="3" width="43.6640625" customWidth="1"/>
    <col min="4" max="4" width="19.88671875" customWidth="1"/>
    <col min="5" max="5" width="16.88671875" customWidth="1"/>
  </cols>
  <sheetData>
    <row r="2" spans="2:8" ht="34.799999999999997" x14ac:dyDescent="0.3">
      <c r="B2" t="s">
        <v>264</v>
      </c>
      <c r="C2" s="201" t="s">
        <v>274</v>
      </c>
    </row>
    <row r="3" spans="2:8" ht="34.799999999999997" x14ac:dyDescent="0.3">
      <c r="B3" s="201"/>
      <c r="C3" s="165" t="s">
        <v>275</v>
      </c>
    </row>
    <row r="4" spans="2:8" ht="34.799999999999997" x14ac:dyDescent="0.3">
      <c r="B4" s="165"/>
      <c r="C4" s="165" t="s">
        <v>276</v>
      </c>
    </row>
    <row r="5" spans="2:8" ht="34.799999999999997" x14ac:dyDescent="0.3">
      <c r="B5" s="165"/>
      <c r="C5" s="165" t="s">
        <v>277</v>
      </c>
    </row>
    <row r="6" spans="2:8" ht="34.799999999999997" x14ac:dyDescent="0.3">
      <c r="B6" s="165"/>
      <c r="C6" s="165" t="s">
        <v>278</v>
      </c>
    </row>
    <row r="7" spans="2:8" ht="34.799999999999997" x14ac:dyDescent="0.3">
      <c r="B7" s="165"/>
      <c r="C7" s="165" t="s">
        <v>279</v>
      </c>
    </row>
    <row r="8" spans="2:8" ht="34.799999999999997" x14ac:dyDescent="0.3">
      <c r="B8" s="165"/>
      <c r="C8" s="165" t="s">
        <v>280</v>
      </c>
    </row>
    <row r="9" spans="2:8" x14ac:dyDescent="0.3">
      <c r="B9" s="165"/>
    </row>
    <row r="10" spans="2:8" x14ac:dyDescent="0.3">
      <c r="B10" s="165"/>
    </row>
    <row r="12" spans="2:8" ht="19.2" x14ac:dyDescent="0.45">
      <c r="C12" s="231" t="s">
        <v>265</v>
      </c>
      <c r="D12" s="232">
        <v>10000000</v>
      </c>
      <c r="E12" s="32"/>
      <c r="F12" s="32"/>
      <c r="G12" s="32"/>
      <c r="H12" s="28"/>
    </row>
    <row r="13" spans="2:8" ht="19.2" x14ac:dyDescent="0.45">
      <c r="C13" s="217" t="s">
        <v>266</v>
      </c>
      <c r="D13" s="224">
        <v>20</v>
      </c>
      <c r="E13" s="224"/>
      <c r="F13" s="224"/>
      <c r="G13" s="224"/>
      <c r="H13" s="16"/>
    </row>
    <row r="14" spans="2:8" ht="19.2" x14ac:dyDescent="0.45">
      <c r="C14" s="217" t="s">
        <v>267</v>
      </c>
      <c r="D14" s="233">
        <v>0.05</v>
      </c>
      <c r="E14" s="224"/>
      <c r="F14" s="224"/>
      <c r="G14" s="224"/>
      <c r="H14" s="16"/>
    </row>
    <row r="15" spans="2:8" ht="19.2" x14ac:dyDescent="0.45">
      <c r="C15" s="217" t="s">
        <v>268</v>
      </c>
      <c r="D15" s="224">
        <v>500000</v>
      </c>
      <c r="E15" s="224"/>
      <c r="F15" s="224"/>
      <c r="G15" s="224"/>
      <c r="H15" s="16"/>
    </row>
    <row r="16" spans="2:8" ht="19.2" x14ac:dyDescent="0.45">
      <c r="C16" s="217" t="s">
        <v>269</v>
      </c>
      <c r="D16" s="234">
        <v>1000000</v>
      </c>
      <c r="E16" s="224"/>
      <c r="F16" s="224"/>
      <c r="G16" s="224"/>
      <c r="H16" s="16"/>
    </row>
    <row r="17" spans="3:8" x14ac:dyDescent="0.3">
      <c r="C17" s="15"/>
      <c r="D17" s="224"/>
      <c r="E17" s="224"/>
      <c r="F17" s="224"/>
      <c r="G17" s="224"/>
      <c r="H17" s="16"/>
    </row>
    <row r="18" spans="3:8" x14ac:dyDescent="0.3">
      <c r="C18" s="15"/>
      <c r="D18" s="224"/>
      <c r="E18" s="224"/>
      <c r="F18" s="224"/>
      <c r="G18" s="224"/>
      <c r="H18" s="16"/>
    </row>
    <row r="19" spans="3:8" ht="19.2" x14ac:dyDescent="0.45">
      <c r="C19" s="217" t="s">
        <v>270</v>
      </c>
      <c r="D19" s="245"/>
      <c r="E19" s="245"/>
      <c r="F19" s="224"/>
      <c r="G19" s="224"/>
      <c r="H19" s="16"/>
    </row>
    <row r="20" spans="3:8" x14ac:dyDescent="0.3">
      <c r="C20" s="15"/>
      <c r="D20" s="224">
        <f>D12*D13</f>
        <v>200000000</v>
      </c>
      <c r="E20" s="224"/>
      <c r="F20" s="224"/>
      <c r="G20" s="224"/>
      <c r="H20" s="16"/>
    </row>
    <row r="21" spans="3:8" x14ac:dyDescent="0.3">
      <c r="C21" s="15"/>
      <c r="D21" s="224"/>
      <c r="E21" s="224"/>
      <c r="F21" s="224"/>
      <c r="G21" s="224"/>
      <c r="H21" s="16"/>
    </row>
    <row r="22" spans="3:8" x14ac:dyDescent="0.3">
      <c r="C22" s="15"/>
      <c r="D22" s="224"/>
      <c r="E22" s="224"/>
      <c r="F22" s="224"/>
      <c r="G22" s="224"/>
      <c r="H22" s="16"/>
    </row>
    <row r="23" spans="3:8" ht="19.2" x14ac:dyDescent="0.45">
      <c r="C23" s="217" t="s">
        <v>271</v>
      </c>
      <c r="D23" s="245"/>
      <c r="E23" s="245"/>
      <c r="F23" s="224"/>
      <c r="G23" s="224"/>
      <c r="H23" s="16"/>
    </row>
    <row r="24" spans="3:8" x14ac:dyDescent="0.3">
      <c r="C24" s="15"/>
      <c r="D24" s="224">
        <f>D20*D14</f>
        <v>10000000</v>
      </c>
      <c r="E24" s="224"/>
      <c r="F24" s="224"/>
      <c r="G24" s="224"/>
      <c r="H24" s="16"/>
    </row>
    <row r="25" spans="3:8" x14ac:dyDescent="0.3">
      <c r="C25" s="15"/>
      <c r="D25" s="224"/>
      <c r="E25" s="224"/>
      <c r="F25" s="224"/>
      <c r="G25" s="224"/>
      <c r="H25" s="16"/>
    </row>
    <row r="26" spans="3:8" x14ac:dyDescent="0.3">
      <c r="C26" s="15"/>
      <c r="D26" s="224"/>
      <c r="E26" s="224"/>
      <c r="F26" s="224"/>
      <c r="G26" s="224"/>
      <c r="H26" s="16"/>
    </row>
    <row r="27" spans="3:8" ht="19.2" x14ac:dyDescent="0.45">
      <c r="C27" s="217" t="s">
        <v>272</v>
      </c>
      <c r="D27" s="245"/>
      <c r="E27" s="245"/>
      <c r="F27" s="245"/>
      <c r="G27" s="224"/>
      <c r="H27" s="16"/>
    </row>
    <row r="28" spans="3:8" x14ac:dyDescent="0.3">
      <c r="C28" s="15"/>
      <c r="D28" s="224">
        <f>D20-D24-D16</f>
        <v>189000000</v>
      </c>
      <c r="E28" s="234"/>
      <c r="F28" s="224"/>
      <c r="G28" s="224"/>
      <c r="H28" s="16"/>
    </row>
    <row r="29" spans="3:8" x14ac:dyDescent="0.3">
      <c r="C29" s="15"/>
      <c r="D29" s="224"/>
      <c r="E29" s="224"/>
      <c r="F29" s="224"/>
      <c r="G29" s="224"/>
      <c r="H29" s="16"/>
    </row>
    <row r="30" spans="3:8" x14ac:dyDescent="0.3">
      <c r="C30" s="15"/>
      <c r="D30" s="224"/>
      <c r="E30" s="224"/>
      <c r="F30" s="224"/>
      <c r="G30" s="224"/>
      <c r="H30" s="16"/>
    </row>
    <row r="31" spans="3:8" ht="19.2" x14ac:dyDescent="0.45">
      <c r="C31" s="217" t="s">
        <v>273</v>
      </c>
      <c r="D31" s="245"/>
      <c r="E31" s="245"/>
      <c r="F31" s="245"/>
      <c r="G31" s="245"/>
      <c r="H31" s="16"/>
    </row>
    <row r="32" spans="3:8" x14ac:dyDescent="0.3">
      <c r="C32" s="17"/>
      <c r="D32" s="18">
        <f>D16/D20*100</f>
        <v>0.5</v>
      </c>
      <c r="E32" s="18"/>
      <c r="F32" s="18"/>
      <c r="G32" s="18"/>
      <c r="H32" s="19"/>
    </row>
    <row r="34" spans="2:8" ht="34.799999999999997" x14ac:dyDescent="0.3">
      <c r="B34" t="s">
        <v>281</v>
      </c>
      <c r="C34" s="201" t="s">
        <v>282</v>
      </c>
    </row>
    <row r="35" spans="2:8" ht="34.799999999999997" x14ac:dyDescent="0.3">
      <c r="C35" s="165" t="s">
        <v>275</v>
      </c>
    </row>
    <row r="37" spans="2:8" ht="36" x14ac:dyDescent="0.35">
      <c r="C37" s="235"/>
      <c r="D37" s="236" t="s">
        <v>283</v>
      </c>
      <c r="E37" s="236" t="s">
        <v>284</v>
      </c>
    </row>
    <row r="38" spans="2:8" ht="24.6" x14ac:dyDescent="0.55000000000000004">
      <c r="C38" s="237" t="s">
        <v>265</v>
      </c>
      <c r="D38" s="238">
        <v>8000000</v>
      </c>
      <c r="E38" s="238">
        <v>90000000</v>
      </c>
    </row>
    <row r="39" spans="2:8" ht="24.6" x14ac:dyDescent="0.55000000000000004">
      <c r="C39" s="237" t="s">
        <v>266</v>
      </c>
      <c r="D39" s="239">
        <v>25</v>
      </c>
      <c r="E39" s="239">
        <v>17</v>
      </c>
    </row>
    <row r="40" spans="2:8" ht="24.6" x14ac:dyDescent="0.55000000000000004">
      <c r="C40" s="237" t="s">
        <v>267</v>
      </c>
      <c r="D40" s="240">
        <v>0.04</v>
      </c>
      <c r="E40" s="240">
        <v>0.06</v>
      </c>
    </row>
    <row r="41" spans="2:8" ht="49.2" x14ac:dyDescent="0.55000000000000004">
      <c r="C41" s="237" t="s">
        <v>268</v>
      </c>
      <c r="D41" s="239">
        <v>400000</v>
      </c>
      <c r="E41" s="239">
        <v>700000</v>
      </c>
    </row>
    <row r="42" spans="2:8" ht="24.6" x14ac:dyDescent="0.55000000000000004">
      <c r="C42" s="237" t="s">
        <v>269</v>
      </c>
      <c r="D42" s="238">
        <v>800000</v>
      </c>
      <c r="E42" s="238">
        <v>1100000</v>
      </c>
    </row>
    <row r="44" spans="2:8" x14ac:dyDescent="0.3">
      <c r="B44" s="168"/>
      <c r="C44" s="78"/>
      <c r="D44" s="241" t="s">
        <v>283</v>
      </c>
      <c r="E44" s="241" t="s">
        <v>284</v>
      </c>
      <c r="F44" s="32"/>
      <c r="G44" s="32"/>
      <c r="H44" s="28"/>
    </row>
    <row r="45" spans="2:8" ht="19.2" x14ac:dyDescent="0.45">
      <c r="B45" s="15"/>
      <c r="C45" s="242" t="s">
        <v>265</v>
      </c>
      <c r="D45" s="243">
        <v>8000000</v>
      </c>
      <c r="E45" s="243">
        <v>90000000</v>
      </c>
      <c r="F45" s="224"/>
      <c r="G45" s="224"/>
      <c r="H45" s="16"/>
    </row>
    <row r="46" spans="2:8" ht="19.2" x14ac:dyDescent="0.45">
      <c r="B46" s="15"/>
      <c r="C46" s="242" t="s">
        <v>266</v>
      </c>
      <c r="D46" s="78">
        <v>25</v>
      </c>
      <c r="E46" s="78">
        <v>17</v>
      </c>
      <c r="F46" s="224"/>
      <c r="G46" s="224"/>
      <c r="H46" s="16"/>
    </row>
    <row r="47" spans="2:8" ht="19.2" x14ac:dyDescent="0.45">
      <c r="B47" s="15"/>
      <c r="C47" s="242" t="s">
        <v>267</v>
      </c>
      <c r="D47" s="244">
        <v>0.04</v>
      </c>
      <c r="E47" s="244">
        <v>0.06</v>
      </c>
      <c r="F47" s="224"/>
      <c r="G47" s="224"/>
      <c r="H47" s="16"/>
    </row>
    <row r="48" spans="2:8" ht="19.2" x14ac:dyDescent="0.45">
      <c r="B48" s="15"/>
      <c r="C48" s="242" t="s">
        <v>268</v>
      </c>
      <c r="D48" s="78">
        <v>400000</v>
      </c>
      <c r="E48" s="78">
        <v>700000</v>
      </c>
      <c r="F48" s="224"/>
      <c r="G48" s="224"/>
      <c r="H48" s="16"/>
    </row>
    <row r="49" spans="2:8" ht="19.2" x14ac:dyDescent="0.45">
      <c r="B49" s="15"/>
      <c r="C49" s="242" t="s">
        <v>269</v>
      </c>
      <c r="D49" s="243">
        <v>800000</v>
      </c>
      <c r="E49" s="243">
        <v>1100000</v>
      </c>
      <c r="F49" s="224"/>
      <c r="G49" s="224"/>
      <c r="H49" s="16"/>
    </row>
    <row r="50" spans="2:8" x14ac:dyDescent="0.3">
      <c r="B50" s="15"/>
      <c r="C50" s="224"/>
      <c r="D50" s="224"/>
      <c r="E50" s="224"/>
      <c r="F50" s="224"/>
      <c r="G50" s="224"/>
      <c r="H50" s="16"/>
    </row>
    <row r="51" spans="2:8" x14ac:dyDescent="0.3">
      <c r="B51" s="15"/>
      <c r="C51" s="224"/>
      <c r="D51" s="224"/>
      <c r="E51" s="224"/>
      <c r="F51" s="224"/>
      <c r="G51" s="224"/>
      <c r="H51" s="16"/>
    </row>
    <row r="52" spans="2:8" ht="19.2" x14ac:dyDescent="0.45">
      <c r="B52" s="15"/>
      <c r="C52" s="246" t="s">
        <v>270</v>
      </c>
      <c r="D52" s="245"/>
      <c r="E52" s="245"/>
      <c r="F52" s="224"/>
      <c r="G52" s="224"/>
      <c r="H52" s="16"/>
    </row>
    <row r="53" spans="2:8" ht="19.2" x14ac:dyDescent="0.45">
      <c r="B53" s="15"/>
      <c r="C53" s="246" t="s">
        <v>285</v>
      </c>
      <c r="D53" s="245">
        <f>D45*D46</f>
        <v>200000000</v>
      </c>
      <c r="E53" s="245"/>
      <c r="F53" s="224"/>
      <c r="G53" s="224"/>
      <c r="H53" s="16"/>
    </row>
    <row r="54" spans="2:8" ht="19.2" x14ac:dyDescent="0.45">
      <c r="B54" s="15"/>
      <c r="C54" s="246" t="s">
        <v>286</v>
      </c>
      <c r="D54" s="245">
        <f>E45*E46</f>
        <v>1530000000</v>
      </c>
      <c r="E54" s="245"/>
      <c r="F54" s="224"/>
      <c r="G54" s="224"/>
      <c r="H54" s="16"/>
    </row>
    <row r="55" spans="2:8" x14ac:dyDescent="0.3">
      <c r="B55" s="15"/>
      <c r="C55" s="224"/>
      <c r="D55" s="224"/>
      <c r="E55" s="224"/>
      <c r="F55" s="224"/>
      <c r="G55" s="224"/>
      <c r="H55" s="16"/>
    </row>
    <row r="56" spans="2:8" ht="19.2" x14ac:dyDescent="0.45">
      <c r="B56" s="15"/>
      <c r="C56" s="246" t="s">
        <v>271</v>
      </c>
      <c r="D56" s="245"/>
      <c r="E56" s="245"/>
      <c r="F56" s="224"/>
      <c r="G56" s="224"/>
      <c r="H56" s="16"/>
    </row>
    <row r="57" spans="2:8" ht="19.2" x14ac:dyDescent="0.45">
      <c r="B57" s="15"/>
      <c r="C57" s="246" t="s">
        <v>285</v>
      </c>
      <c r="D57" s="245">
        <f>D53*D47</f>
        <v>8000000</v>
      </c>
      <c r="E57" s="245"/>
      <c r="F57" s="224"/>
      <c r="G57" s="224"/>
      <c r="H57" s="16"/>
    </row>
    <row r="58" spans="2:8" ht="19.2" x14ac:dyDescent="0.45">
      <c r="B58" s="15"/>
      <c r="C58" s="246" t="s">
        <v>286</v>
      </c>
      <c r="D58" s="245">
        <f>D54*E47</f>
        <v>91800000</v>
      </c>
      <c r="E58" s="245"/>
      <c r="F58" s="224"/>
      <c r="G58" s="224"/>
      <c r="H58" s="16"/>
    </row>
    <row r="59" spans="2:8" x14ac:dyDescent="0.3">
      <c r="B59" s="15"/>
      <c r="C59" s="224"/>
      <c r="D59" s="224"/>
      <c r="E59" s="224"/>
      <c r="F59" s="224"/>
      <c r="G59" s="224"/>
      <c r="H59" s="16"/>
    </row>
    <row r="60" spans="2:8" ht="19.2" x14ac:dyDescent="0.45">
      <c r="B60" s="15"/>
      <c r="C60" s="246" t="s">
        <v>272</v>
      </c>
      <c r="D60" s="245"/>
      <c r="E60" s="245"/>
      <c r="F60" s="245"/>
      <c r="G60" s="245"/>
      <c r="H60" s="16"/>
    </row>
    <row r="61" spans="2:8" ht="19.2" x14ac:dyDescent="0.45">
      <c r="B61" s="15"/>
      <c r="C61" s="246" t="s">
        <v>285</v>
      </c>
      <c r="D61" s="245">
        <f>D53-D57-D49</f>
        <v>191200000</v>
      </c>
      <c r="E61" s="245"/>
      <c r="F61" s="245"/>
      <c r="G61" s="245"/>
      <c r="H61" s="16"/>
    </row>
    <row r="62" spans="2:8" ht="19.2" x14ac:dyDescent="0.45">
      <c r="B62" s="15"/>
      <c r="C62" s="246" t="s">
        <v>286</v>
      </c>
      <c r="D62" s="247">
        <f>D54-D58-E49</f>
        <v>1437100000</v>
      </c>
      <c r="E62" s="245"/>
      <c r="F62" s="245"/>
      <c r="G62" s="245"/>
      <c r="H62" s="16"/>
    </row>
    <row r="63" spans="2:8" x14ac:dyDescent="0.3">
      <c r="B63" s="15"/>
      <c r="C63" s="245"/>
      <c r="D63" s="245"/>
      <c r="E63" s="245"/>
      <c r="F63" s="245"/>
      <c r="G63" s="245"/>
      <c r="H63" s="16"/>
    </row>
    <row r="64" spans="2:8" ht="19.2" x14ac:dyDescent="0.45">
      <c r="B64" s="15"/>
      <c r="C64" s="246" t="s">
        <v>273</v>
      </c>
      <c r="D64" s="245"/>
      <c r="E64" s="245"/>
      <c r="F64" s="245"/>
      <c r="G64" s="245"/>
      <c r="H64" s="16"/>
    </row>
    <row r="65" spans="2:8" ht="19.2" x14ac:dyDescent="0.45">
      <c r="B65" s="15"/>
      <c r="C65" s="246" t="s">
        <v>285</v>
      </c>
      <c r="D65" s="245">
        <f>D49/D53*100</f>
        <v>0.4</v>
      </c>
      <c r="E65" s="245"/>
      <c r="F65" s="245"/>
      <c r="G65" s="245"/>
      <c r="H65" s="16"/>
    </row>
    <row r="66" spans="2:8" ht="19.2" x14ac:dyDescent="0.45">
      <c r="B66" s="17"/>
      <c r="C66" s="248" t="s">
        <v>286</v>
      </c>
      <c r="D66" s="249">
        <f>E49/D54*100</f>
        <v>7.1895424836601302E-2</v>
      </c>
      <c r="E66" s="249"/>
      <c r="F66" s="249"/>
      <c r="G66" s="249"/>
      <c r="H6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M&amp;A </vt:lpstr>
      <vt:lpstr>LBO</vt:lpstr>
      <vt:lpstr>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labdhi</dc:creator>
  <cp:lastModifiedBy>shah labdhi</cp:lastModifiedBy>
  <dcterms:created xsi:type="dcterms:W3CDTF">2023-06-26T05:51:02Z</dcterms:created>
  <dcterms:modified xsi:type="dcterms:W3CDTF">2023-07-13T06:42:55Z</dcterms:modified>
</cp:coreProperties>
</file>