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wang/Desktop/服佑/业务/博世/博世结算/"/>
    </mc:Choice>
  </mc:AlternateContent>
  <xr:revisionPtr revIDLastSave="0" documentId="13_ncr:1_{1AE0FA39-AC57-064C-B70A-C41485AA9867}" xr6:coauthVersionLast="44" xr6:coauthVersionMax="44" xr10:uidLastSave="{00000000-0000-0000-0000-000000000000}"/>
  <bookViews>
    <workbookView xWindow="0" yWindow="0" windowWidth="28800" windowHeight="18000" tabRatio="580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3月采购费用" sheetId="9" state="hidden" r:id="rId6"/>
  </sheets>
  <definedNames>
    <definedName name="_xlnm._FilterDatabase" localSheetId="1" hidden="1">'工时清单Effort Hours Breakdown'!#REF!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6" l="1"/>
  <c r="E8" i="2" l="1"/>
  <c r="C8" i="2"/>
  <c r="F8" i="8"/>
  <c r="D8" i="8"/>
  <c r="D9" i="8"/>
  <c r="C5" i="6" l="1"/>
  <c r="F4" i="8"/>
  <c r="E7" i="8" l="1"/>
  <c r="E6" i="8"/>
  <c r="E3" i="8"/>
  <c r="E2" i="8"/>
  <c r="D7" i="8"/>
  <c r="D3" i="8"/>
  <c r="D5" i="8"/>
  <c r="D6" i="8"/>
  <c r="D2" i="8"/>
  <c r="G9" i="4"/>
  <c r="C4" i="9" l="1"/>
  <c r="E10" i="2"/>
  <c r="C10" i="2" s="1"/>
  <c r="G11" i="4"/>
  <c r="G10" i="4"/>
  <c r="G8" i="4"/>
  <c r="G7" i="4"/>
  <c r="G6" i="4"/>
  <c r="G5" i="4"/>
  <c r="G4" i="4"/>
  <c r="G3" i="4"/>
  <c r="G9" i="8"/>
  <c r="F7" i="8"/>
  <c r="C7" i="2" s="1"/>
  <c r="E7" i="2" s="1"/>
  <c r="F6" i="8"/>
  <c r="C6" i="2" s="1"/>
  <c r="E6" i="2" s="1"/>
  <c r="F5" i="8"/>
  <c r="C5" i="2" s="1"/>
  <c r="E5" i="2" s="1"/>
  <c r="C4" i="2"/>
  <c r="F3" i="8"/>
  <c r="C3" i="2" s="1"/>
  <c r="E3" i="2" s="1"/>
  <c r="E9" i="8"/>
  <c r="D4" i="2"/>
  <c r="E4" i="2" l="1"/>
  <c r="F9" i="8"/>
  <c r="G12" i="4"/>
  <c r="E9" i="2" s="1"/>
  <c r="C9" i="2" s="1"/>
  <c r="F2" i="8"/>
  <c r="C2" i="2" s="1"/>
  <c r="E2" i="2" l="1"/>
  <c r="E11" i="2" s="1"/>
  <c r="C11" i="2"/>
</calcChain>
</file>

<file path=xl/sharedStrings.xml><?xml version="1.0" encoding="utf-8"?>
<sst xmlns="http://schemas.openxmlformats.org/spreadsheetml/2006/main" count="113" uniqueCount="85">
  <si>
    <t>GE-12A+GE-12B</t>
  </si>
  <si>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</si>
  <si>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</si>
  <si>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</si>
  <si>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</si>
  <si>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</si>
  <si>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</si>
  <si>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</si>
  <si>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</si>
  <si>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</si>
  <si>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</si>
  <si>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</si>
  <si>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</si>
  <si>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</si>
  <si>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</si>
  <si>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</si>
  <si>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</si>
  <si>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</si>
  <si>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</si>
  <si>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</si>
  <si>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</si>
  <si>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</si>
  <si>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</si>
  <si>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</si>
  <si>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</si>
  <si>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</si>
  <si>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</si>
  <si>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</si>
  <si>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</si>
  <si>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</si>
  <si>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</si>
  <si>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Vehicle Spy1</t>
  </si>
  <si>
    <t>CANoe1</t>
  </si>
  <si>
    <t>GL3000</t>
  </si>
  <si>
    <t>CANoe2</t>
  </si>
  <si>
    <t>CANanalyer</t>
  </si>
  <si>
    <t>Vehicle Spy 2</t>
  </si>
  <si>
    <t>Vehicle Spy 3</t>
  </si>
  <si>
    <t>金额</t>
  </si>
  <si>
    <t>日期</t>
  </si>
  <si>
    <t>公司</t>
  </si>
  <si>
    <t>CANoe3</t>
    <phoneticPr fontId="21" type="noConversion"/>
  </si>
  <si>
    <t>GE-12A+GE-12B</t>
    <phoneticPr fontId="21" type="noConversion"/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</si>
  <si>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</si>
  <si>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</si>
  <si>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</si>
  <si>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</si>
  <si>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</si>
  <si>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</si>
  <si>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</si>
  <si>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徐萌萌</t>
    </r>
    <r>
      <rPr>
        <sz val="11"/>
        <color indexed="8"/>
        <rFont val="Arial"/>
        <family val="2"/>
      </rPr>
      <t>/Mengmeng Xu</t>
    </r>
    <phoneticPr fontId="21" type="noConversion"/>
  </si>
  <si>
    <r>
      <rPr>
        <sz val="11"/>
        <color indexed="8"/>
        <rFont val="宋体"/>
        <family val="3"/>
        <charset val="134"/>
      </rPr>
      <t>崔丁太</t>
    </r>
    <r>
      <rPr>
        <sz val="11"/>
        <color indexed="8"/>
        <rFont val="Arial"/>
        <family val="2"/>
      </rPr>
      <t>/Dingtai Cui</t>
    </r>
    <phoneticPr fontId="21" type="noConversion"/>
  </si>
  <si>
    <r>
      <rPr>
        <sz val="11"/>
        <color indexed="8"/>
        <rFont val="宋体"/>
        <family val="3"/>
        <charset val="134"/>
      </rPr>
      <t>汤元</t>
    </r>
    <r>
      <rPr>
        <sz val="11"/>
        <color indexed="8"/>
        <rFont val="Arial"/>
        <family val="2"/>
      </rPr>
      <t>/Yuan Tang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</si>
  <si>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</si>
  <si>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杨明星</t>
    </r>
    <r>
      <rPr>
        <sz val="11"/>
        <color indexed="8"/>
        <rFont val="Arial"/>
        <family val="2"/>
      </rPr>
      <t>/Mingxing Yang</t>
    </r>
    <phoneticPr fontId="21" type="noConversion"/>
  </si>
  <si>
    <r>
      <rPr>
        <sz val="11"/>
        <color indexed="8"/>
        <rFont val="宋体"/>
        <family val="3"/>
        <charset val="134"/>
      </rPr>
      <t>李艳</t>
    </r>
    <r>
      <rPr>
        <sz val="11"/>
        <color indexed="8"/>
        <rFont val="Arial"/>
        <family val="2"/>
      </rPr>
      <t>/Yan Li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</si>
  <si>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</si>
  <si>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</si>
  <si>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</si>
  <si>
    <r>
      <rPr>
        <b/>
        <sz val="11"/>
        <color indexed="8"/>
        <rFont val="宋体"/>
        <family val="3"/>
        <charset val="134"/>
      </rPr>
      <t>序号</t>
    </r>
  </si>
  <si>
    <r>
      <rPr>
        <b/>
        <sz val="11"/>
        <color indexed="8"/>
        <rFont val="宋体"/>
        <family val="3"/>
        <charset val="134"/>
      </rPr>
      <t>姓名</t>
    </r>
    <r>
      <rPr>
        <b/>
        <sz val="11"/>
        <color indexed="8"/>
        <rFont val="Arial"/>
        <family val="2"/>
      </rPr>
      <t>/Name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</si>
  <si>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/Project</t>
    </r>
    <phoneticPr fontId="21" type="noConversion"/>
  </si>
  <si>
    <r>
      <rPr>
        <b/>
        <sz val="11"/>
        <color indexed="8"/>
        <rFont val="宋体"/>
        <family val="3"/>
        <charset val="134"/>
      </rPr>
      <t>标准工时</t>
    </r>
    <r>
      <rPr>
        <b/>
        <sz val="11"/>
        <color indexed="8"/>
        <rFont val="Arial"/>
        <family val="2"/>
      </rPr>
      <t>/Working Hours</t>
    </r>
    <phoneticPr fontId="21" type="noConversion"/>
  </si>
  <si>
    <r>
      <rPr>
        <b/>
        <sz val="11"/>
        <color indexed="8"/>
        <rFont val="宋体"/>
        <family val="3"/>
        <charset val="134"/>
      </rPr>
      <t>加班工时</t>
    </r>
    <r>
      <rPr>
        <b/>
        <sz val="11"/>
        <color indexed="8"/>
        <rFont val="Arial"/>
        <family val="2"/>
      </rPr>
      <t>/OT Hours</t>
    </r>
    <phoneticPr fontId="21" type="noConversion"/>
  </si>
  <si>
    <r>
      <rPr>
        <b/>
        <sz val="11"/>
        <color indexed="8"/>
        <rFont val="宋体"/>
        <family val="3"/>
        <charset val="134"/>
      </rPr>
      <t>当月结算工时</t>
    </r>
    <r>
      <rPr>
        <b/>
        <sz val="11"/>
        <color indexed="8"/>
        <rFont val="Arial"/>
        <family val="2"/>
      </rPr>
      <t>/Caculated Hours</t>
    </r>
    <phoneticPr fontId="21" type="noConversion"/>
  </si>
  <si>
    <r>
      <rPr>
        <b/>
        <sz val="11"/>
        <color indexed="8"/>
        <rFont val="宋体"/>
        <family val="3"/>
        <charset val="134"/>
      </rPr>
      <t>当月未结算工时
（转调休）</t>
    </r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</si>
  <si>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</si>
  <si>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</si>
  <si>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</si>
  <si>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</si>
  <si>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</si>
  <si>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</si>
  <si>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</si>
  <si>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sz val="11"/>
        <color indexed="8"/>
        <rFont val="宋体"/>
        <family val="3"/>
        <charset val="134"/>
      </rPr>
      <t>万用表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摄像头</t>
    </r>
  </si>
  <si>
    <r>
      <rPr>
        <sz val="11"/>
        <color indexed="8"/>
        <rFont val="宋体"/>
        <family val="3"/>
        <charset val="134"/>
      </rPr>
      <t>程控电源</t>
    </r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</si>
  <si>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</si>
  <si>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</si>
  <si>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</si>
  <si>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</si>
  <si>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顾校炀</t>
    </r>
    <r>
      <rPr>
        <sz val="11"/>
        <color indexed="8"/>
        <rFont val="Arial"/>
        <family val="2"/>
      </rPr>
      <t>/Xiaoyang Gu</t>
    </r>
    <phoneticPr fontId="21" type="noConversion"/>
  </si>
  <si>
    <r>
      <rPr>
        <sz val="11"/>
        <color indexed="8"/>
        <rFont val="宋体"/>
        <family val="3"/>
        <charset val="134"/>
      </rPr>
      <t>吉利面试交通费</t>
    </r>
    <r>
      <rPr>
        <sz val="11"/>
        <color indexed="8"/>
        <rFont val="Arial"/>
        <family val="2"/>
      </rPr>
      <t>/Inteview Transportation</t>
    </r>
    <phoneticPr fontId="21" type="noConversion"/>
  </si>
  <si>
    <r>
      <rPr>
        <sz val="11"/>
        <color indexed="8"/>
        <rFont val="宋体"/>
        <family val="3"/>
        <charset val="134"/>
      </rPr>
      <t>代天文</t>
    </r>
    <r>
      <rPr>
        <sz val="11"/>
        <color indexed="8"/>
        <rFont val="Arial"/>
        <family val="2"/>
      </rPr>
      <t>/Tianwen Dai</t>
    </r>
    <phoneticPr fontId="21" type="noConversion"/>
  </si>
  <si>
    <t>李志鹏/Zhipeng Li</t>
    <phoneticPr fontId="21" type="noConversion"/>
  </si>
  <si>
    <r>
      <rPr>
        <sz val="11"/>
        <color rgb="FF000000"/>
        <rFont val="SimSun"/>
        <family val="3"/>
        <charset val="134"/>
      </rPr>
      <t>代天文</t>
    </r>
    <r>
      <rPr>
        <sz val="11"/>
        <color rgb="FF000000"/>
        <rFont val="Arial"/>
        <family val="2"/>
      </rPr>
      <t>/Tianwen Dai</t>
    </r>
    <phoneticPr fontId="21" type="noConversion"/>
  </si>
  <si>
    <r>
      <rPr>
        <sz val="11"/>
        <color rgb="FF000000"/>
        <rFont val="SimSun"/>
        <family val="3"/>
        <charset val="134"/>
      </rPr>
      <t>中秋福利</t>
    </r>
    <r>
      <rPr>
        <sz val="11"/>
        <color rgb="FF000000"/>
        <rFont val="Arial"/>
        <family val="2"/>
      </rPr>
      <t>/Moon Festival Gift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</si>
</sst>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yyyy\-mm\-dd;@"/>
  </numFmts>
  <fonts count="3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6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Fon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0" fontId="25" fillId="2" borderId="1" xfId="0" applyFont="1" applyFill="1" applyBorder="1" applyAlignment="1">
      <alignment horizontal="right"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176" fontId="26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4" fillId="2" borderId="1" xfId="0" applyFont="1" applyFill="1" applyBorder="1">
      <alignment vertical="center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8" fontId="24" fillId="0" borderId="1" xfId="0" applyNumberFormat="1" applyFont="1" applyBorder="1" applyAlignment="1">
      <alignment horizontal="center" vertical="center"/>
    </xf>
    <xf numFmtId="176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2" borderId="2" xfId="0" applyFont="1" applyFill="1" applyBorder="1" applyAlignment="1">
      <alignment horizontal="right" vertical="center"/>
    </xf>
    <xf numFmtId="0" fontId="25" fillId="2" borderId="4" xfId="0" applyFont="1" applyFill="1" applyBorder="1" applyAlignment="1">
      <alignment horizontal="right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176" fontId="24" fillId="0" borderId="13" xfId="0" applyNumberFormat="1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</cellXfs>
  <cellStyles count="59">
    <cellStyle name="20% - 强调文字颜色 1 2" xfId="57" xr:uid="{00000000-0005-0000-0000-000068000000}"/>
    <cellStyle name="20% - 强调文字颜色 2 2" xfId="38" xr:uid="{00000000-0005-0000-0000-00003D000000}"/>
    <cellStyle name="20% - 强调文字颜色 3 2" xfId="29" xr:uid="{00000000-0005-0000-0000-000022000000}"/>
    <cellStyle name="20% - 强调文字颜色 4 2" xfId="39" xr:uid="{00000000-0005-0000-0000-00003F000000}"/>
    <cellStyle name="20% - 强调文字颜色 5 2" xfId="42" xr:uid="{00000000-0005-0000-0000-000049000000}"/>
    <cellStyle name="20% - 强调文字颜色 6 2" xfId="28" xr:uid="{00000000-0005-0000-0000-000021000000}"/>
    <cellStyle name="40% - 强调文字颜色 1 2" xfId="37" xr:uid="{00000000-0005-0000-0000-00003A000000}"/>
    <cellStyle name="40% - 强调文字颜色 2 2" xfId="27" xr:uid="{00000000-0005-0000-0000-00001F000000}"/>
    <cellStyle name="40% - 强调文字颜色 3 2" xfId="25" xr:uid="{00000000-0005-0000-0000-00001D000000}"/>
    <cellStyle name="40% - 强调文字颜色 4 2" xfId="46" xr:uid="{00000000-0005-0000-0000-000050000000}"/>
    <cellStyle name="40% - 强调文字颜色 5 2" xfId="31" xr:uid="{00000000-0005-0000-0000-000026000000}"/>
    <cellStyle name="40% - 强调文字颜色 6 2" xfId="34" xr:uid="{00000000-0005-0000-0000-000031000000}"/>
    <cellStyle name="60% - 强调文字颜色 1 2" xfId="23" xr:uid="{00000000-0005-0000-0000-00001B000000}"/>
    <cellStyle name="60% - 强调文字颜色 2 2" xfId="21" xr:uid="{00000000-0005-0000-0000-000019000000}"/>
    <cellStyle name="60% - 强调文字颜色 3 2" xfId="20" xr:uid="{00000000-0005-0000-0000-000018000000}"/>
    <cellStyle name="60% - 强调文字颜色 4 2" xfId="55" xr:uid="{00000000-0005-0000-0000-000066000000}"/>
    <cellStyle name="60% - 强调文字颜色 5 2" xfId="49" xr:uid="{00000000-0005-0000-0000-000056000000}"/>
    <cellStyle name="60% - 强调文字颜色 6 2" xfId="43" xr:uid="{00000000-0005-0000-0000-00004D000000}"/>
    <cellStyle name="标题 1 2" xfId="52" xr:uid="{00000000-0005-0000-0000-000062000000}"/>
    <cellStyle name="标题 2 2" xfId="48" xr:uid="{00000000-0005-0000-0000-000053000000}"/>
    <cellStyle name="标题 3 2" xfId="18" xr:uid="{00000000-0005-0000-0000-000016000000}"/>
    <cellStyle name="标题 4 2" xfId="16" xr:uid="{00000000-0005-0000-0000-000014000000}"/>
    <cellStyle name="标题 5" xfId="9" xr:uid="{00000000-0005-0000-0000-00000B000000}"/>
    <cellStyle name="差 2" xfId="15" xr:uid="{00000000-0005-0000-0000-000013000000}"/>
    <cellStyle name="常规" xfId="0" builtinId="0"/>
    <cellStyle name="常规 2" xfId="14" xr:uid="{00000000-0005-0000-0000-000012000000}"/>
    <cellStyle name="常规 2 10" xfId="53" xr:uid="{00000000-0005-0000-0000-000064000000}"/>
    <cellStyle name="常规 2 2" xfId="47" xr:uid="{00000000-0005-0000-0000-000052000000}"/>
    <cellStyle name="常规 2 3" xfId="54" xr:uid="{00000000-0005-0000-0000-000065000000}"/>
    <cellStyle name="常规 2 4" xfId="22" xr:uid="{00000000-0005-0000-0000-00001A000000}"/>
    <cellStyle name="常规 2 5" xfId="13" xr:uid="{00000000-0005-0000-0000-000010000000}"/>
    <cellStyle name="常规 2 6" xfId="50" xr:uid="{00000000-0005-0000-0000-000057000000}"/>
    <cellStyle name="常规 2 7" xfId="12" xr:uid="{00000000-0005-0000-0000-00000F000000}"/>
    <cellStyle name="常规 2 8" xfId="44" xr:uid="{00000000-0005-0000-0000-00004E000000}"/>
    <cellStyle name="常规 2 9" xfId="51" xr:uid="{00000000-0005-0000-0000-000059000000}"/>
    <cellStyle name="常规 3" xfId="40" xr:uid="{00000000-0005-0000-0000-000043000000}"/>
    <cellStyle name="常规 4" xfId="11" xr:uid="{00000000-0005-0000-0000-00000E000000}"/>
    <cellStyle name="常规 5" xfId="10" xr:uid="{00000000-0005-0000-0000-00000C000000}"/>
    <cellStyle name="常规 6" xfId="8" xr:uid="{00000000-0005-0000-0000-00000A000000}"/>
    <cellStyle name="常规 7" xfId="58" xr:uid="{00000000-0005-0000-0000-000069000000}"/>
    <cellStyle name="常规 8" xfId="6" xr:uid="{00000000-0005-0000-0000-000006000000}"/>
    <cellStyle name="常规 9" xfId="32" xr:uid="{00000000-0005-0000-0000-000029000000}"/>
    <cellStyle name="好 2" xfId="7" xr:uid="{00000000-0005-0000-0000-000007000000}"/>
    <cellStyle name="汇总 2" xfId="56" xr:uid="{00000000-0005-0000-0000-000067000000}"/>
    <cellStyle name="计算 2" xfId="5" xr:uid="{00000000-0005-0000-0000-000005000000}"/>
    <cellStyle name="检查单元格 2" xfId="4" xr:uid="{00000000-0005-0000-0000-000004000000}"/>
    <cellStyle name="解释性文本 2" xfId="35" xr:uid="{00000000-0005-0000-0000-000035000000}"/>
    <cellStyle name="警告文本 2" xfId="3" xr:uid="{00000000-0005-0000-0000-000003000000}"/>
    <cellStyle name="链接单元格 2" xfId="2" xr:uid="{00000000-0005-0000-0000-000002000000}"/>
    <cellStyle name="强调文字颜色 1 2" xfId="36" xr:uid="{00000000-0005-0000-0000-000039000000}"/>
    <cellStyle name="强调文字颜色 2 2" xfId="26" xr:uid="{00000000-0005-0000-0000-00001E000000}"/>
    <cellStyle name="强调文字颜色 3 2" xfId="24" xr:uid="{00000000-0005-0000-0000-00001C000000}"/>
    <cellStyle name="强调文字颜色 4 2" xfId="45" xr:uid="{00000000-0005-0000-0000-00004F000000}"/>
    <cellStyle name="强调文字颜色 5 2" xfId="30" xr:uid="{00000000-0005-0000-0000-000025000000}"/>
    <cellStyle name="强调文字颜色 6 2" xfId="33" xr:uid="{00000000-0005-0000-0000-00002F000000}"/>
    <cellStyle name="适中 2" xfId="17" xr:uid="{00000000-0005-0000-0000-000015000000}"/>
    <cellStyle name="输出 2" xfId="41" xr:uid="{00000000-0005-0000-0000-000048000000}"/>
    <cellStyle name="输入 2" xfId="19" xr:uid="{00000000-0005-0000-0000-000017000000}"/>
    <cellStyle name="注释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0" zoomScaleNormal="110" workbookViewId="0">
      <selection activeCell="C8" sqref="C8"/>
    </sheetView>
  </sheetViews>
  <sheetFormatPr baseColWidth="10" defaultColWidth="8.83203125" defaultRowHeight="14"/>
  <cols>
    <col min="1" max="1" width="31.33203125" style="26" customWidth="1"/>
    <col min="2" max="2" width="26.5" style="26" customWidth="1"/>
    <col min="3" max="3" width="18.5" style="27" customWidth="1"/>
    <col min="4" max="4" width="19" style="26" customWidth="1"/>
    <col min="5" max="5" width="18.5" style="27" customWidth="1"/>
    <col min="6" max="6" width="12.5" style="26" customWidth="1"/>
    <col min="7" max="16384" width="8.83203125" style="18"/>
  </cols>
  <sheetData>
    <row r="1" spans="1:6" s="14" customFormat="1" ht="29" customHeight="1">
      <c r="A1" s="12" t="s">
        <v>43</v>
      </c>
      <c r="B1" s="12" t="s">
        <v>44</v>
      </c>
      <c r="C1" s="13" t="s">
        <v>45</v>
      </c>
      <c r="D1" s="12" t="s">
        <v>46</v>
      </c>
      <c r="E1" s="13" t="s">
        <v>47</v>
      </c>
      <c r="F1" s="12" t="s">
        <v>48</v>
      </c>
    </row>
    <row r="2" spans="1:6">
      <c r="A2" s="15" t="s">
        <v>49</v>
      </c>
      <c r="B2" s="15" t="s">
        <v>50</v>
      </c>
      <c r="C2" s="16">
        <f>'工时清单Effort Hours Breakdown'!F2</f>
        <v>216.15</v>
      </c>
      <c r="D2" s="15">
        <v>225</v>
      </c>
      <c r="E2" s="17">
        <f>D2*C2</f>
        <v>48633.75</v>
      </c>
      <c r="F2" s="15"/>
    </row>
    <row r="3" spans="1:6">
      <c r="A3" s="15" t="s">
        <v>49</v>
      </c>
      <c r="B3" s="15" t="s">
        <v>51</v>
      </c>
      <c r="C3" s="16">
        <f>'工时清单Effort Hours Breakdown'!F3</f>
        <v>212.3</v>
      </c>
      <c r="D3" s="15">
        <v>225</v>
      </c>
      <c r="E3" s="17">
        <f t="shared" ref="E3:E8" si="0">D3*C3</f>
        <v>47767.5</v>
      </c>
      <c r="F3" s="15"/>
    </row>
    <row r="4" spans="1:6" s="20" customFormat="1">
      <c r="A4" s="15" t="s">
        <v>49</v>
      </c>
      <c r="B4" s="19" t="s">
        <v>52</v>
      </c>
      <c r="C4" s="16">
        <f>'工时清单Effort Hours Breakdown'!F4</f>
        <v>88</v>
      </c>
      <c r="D4" s="19">
        <f>225*0.8</f>
        <v>180</v>
      </c>
      <c r="E4" s="17">
        <f t="shared" si="0"/>
        <v>15840</v>
      </c>
      <c r="F4" s="19"/>
    </row>
    <row r="5" spans="1:6">
      <c r="A5" s="15" t="s">
        <v>49</v>
      </c>
      <c r="B5" s="15" t="s">
        <v>53</v>
      </c>
      <c r="C5" s="16">
        <f>'工时清单Effort Hours Breakdown'!F5</f>
        <v>176</v>
      </c>
      <c r="D5" s="15">
        <v>225</v>
      </c>
      <c r="E5" s="17">
        <f t="shared" si="0"/>
        <v>39600</v>
      </c>
      <c r="F5" s="15"/>
    </row>
    <row r="6" spans="1:6">
      <c r="A6" s="15" t="s">
        <v>49</v>
      </c>
      <c r="B6" s="15" t="s">
        <v>54</v>
      </c>
      <c r="C6" s="16">
        <f>'工时清单Effort Hours Breakdown'!F6</f>
        <v>197.45</v>
      </c>
      <c r="D6" s="15">
        <v>225</v>
      </c>
      <c r="E6" s="17">
        <f t="shared" si="0"/>
        <v>44426.25</v>
      </c>
      <c r="F6" s="15"/>
    </row>
    <row r="7" spans="1:6">
      <c r="A7" s="15" t="s">
        <v>49</v>
      </c>
      <c r="B7" s="15" t="s">
        <v>55</v>
      </c>
      <c r="C7" s="16">
        <f>'工时清单Effort Hours Breakdown'!F7</f>
        <v>208.45</v>
      </c>
      <c r="D7" s="15">
        <v>225</v>
      </c>
      <c r="E7" s="17">
        <f t="shared" si="0"/>
        <v>46901.25</v>
      </c>
      <c r="F7" s="15"/>
    </row>
    <row r="8" spans="1:6">
      <c r="A8" s="15" t="s">
        <v>49</v>
      </c>
      <c r="B8" s="47" t="s">
        <v>83</v>
      </c>
      <c r="C8" s="46">
        <f>'工时清单Effort Hours Breakdown'!F8</f>
        <v>32</v>
      </c>
      <c r="D8" s="37">
        <v>225</v>
      </c>
      <c r="E8" s="17">
        <f t="shared" si="0"/>
        <v>7200</v>
      </c>
      <c r="F8" s="37"/>
    </row>
    <row r="9" spans="1:6">
      <c r="A9" s="15" t="s">
        <v>56</v>
      </c>
      <c r="B9" s="15"/>
      <c r="C9" s="17">
        <f>E9/D9</f>
        <v>176.44444444444446</v>
      </c>
      <c r="D9" s="15">
        <v>225</v>
      </c>
      <c r="E9" s="17">
        <f>'租赁设备费Equipment Rental'!G12</f>
        <v>39700</v>
      </c>
      <c r="F9" s="15"/>
    </row>
    <row r="10" spans="1:6">
      <c r="A10" s="15" t="s">
        <v>57</v>
      </c>
      <c r="B10" s="15"/>
      <c r="C10" s="17">
        <f t="shared" ref="C10" si="1">E10/D10</f>
        <v>11.377777777777778</v>
      </c>
      <c r="D10" s="15">
        <v>225</v>
      </c>
      <c r="E10" s="17">
        <f>报销Reimbursement!C5</f>
        <v>2560</v>
      </c>
      <c r="F10" s="15"/>
    </row>
    <row r="11" spans="1:6" ht="20">
      <c r="A11" s="21" t="s">
        <v>58</v>
      </c>
      <c r="B11" s="22"/>
      <c r="C11" s="23">
        <f>SUM(C2:C10)</f>
        <v>1318.1722222222224</v>
      </c>
      <c r="D11" s="22"/>
      <c r="E11" s="24">
        <f>SUM(E2:E10)</f>
        <v>292628.75</v>
      </c>
      <c r="F11" s="25"/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30" zoomScaleNormal="130" workbookViewId="0">
      <selection activeCell="F12" sqref="F12"/>
    </sheetView>
  </sheetViews>
  <sheetFormatPr baseColWidth="10" defaultColWidth="9" defaultRowHeight="14"/>
  <cols>
    <col min="1" max="1" width="5.5" customWidth="1"/>
    <col min="2" max="2" width="20.1640625" customWidth="1"/>
    <col min="3" max="3" width="15.5" customWidth="1"/>
    <col min="4" max="4" width="22.5" customWidth="1"/>
    <col min="5" max="5" width="17.5" customWidth="1"/>
    <col min="6" max="6" width="27.83203125" customWidth="1"/>
    <col min="7" max="7" width="17.83203125" style="5" customWidth="1"/>
  </cols>
  <sheetData>
    <row r="1" spans="1:7" s="11" customFormat="1" ht="48" customHeight="1">
      <c r="A1" s="28" t="s">
        <v>59</v>
      </c>
      <c r="B1" s="28" t="s">
        <v>60</v>
      </c>
      <c r="C1" s="28" t="s">
        <v>61</v>
      </c>
      <c r="D1" s="28" t="s">
        <v>62</v>
      </c>
      <c r="E1" s="28" t="s">
        <v>63</v>
      </c>
      <c r="F1" s="28" t="s">
        <v>64</v>
      </c>
      <c r="G1" s="29" t="s">
        <v>65</v>
      </c>
    </row>
    <row r="2" spans="1:7">
      <c r="A2" s="15">
        <v>1</v>
      </c>
      <c r="B2" s="15" t="s">
        <v>50</v>
      </c>
      <c r="C2" s="15" t="s">
        <v>0</v>
      </c>
      <c r="D2" s="15">
        <f>22*8</f>
        <v>176</v>
      </c>
      <c r="E2" s="15">
        <f>36.5*1.1</f>
        <v>40.150000000000006</v>
      </c>
      <c r="F2" s="15">
        <f>D2+E2</f>
        <v>216.15</v>
      </c>
      <c r="G2" s="15">
        <v>0</v>
      </c>
    </row>
    <row r="3" spans="1:7" s="5" customFormat="1">
      <c r="A3" s="15">
        <v>4</v>
      </c>
      <c r="B3" s="15" t="s">
        <v>51</v>
      </c>
      <c r="C3" s="15" t="s">
        <v>0</v>
      </c>
      <c r="D3" s="15">
        <f t="shared" ref="D3:D6" si="0">22*8</f>
        <v>176</v>
      </c>
      <c r="E3" s="15">
        <f>33*1.1</f>
        <v>36.300000000000004</v>
      </c>
      <c r="F3" s="15">
        <f t="shared" ref="F3:F9" si="1">D3+E3</f>
        <v>212.3</v>
      </c>
      <c r="G3" s="15">
        <v>0</v>
      </c>
    </row>
    <row r="4" spans="1:7">
      <c r="A4" s="15">
        <v>2</v>
      </c>
      <c r="B4" s="19" t="s">
        <v>52</v>
      </c>
      <c r="C4" s="15" t="s">
        <v>0</v>
      </c>
      <c r="D4" s="15">
        <v>176</v>
      </c>
      <c r="E4" s="15">
        <v>0</v>
      </c>
      <c r="F4" s="15">
        <f>D4/2</f>
        <v>88</v>
      </c>
      <c r="G4" s="15">
        <v>0</v>
      </c>
    </row>
    <row r="5" spans="1:7" ht="16.5" customHeight="1">
      <c r="A5" s="15">
        <v>3</v>
      </c>
      <c r="B5" s="15" t="s">
        <v>53</v>
      </c>
      <c r="C5" s="15" t="s">
        <v>0</v>
      </c>
      <c r="D5" s="15">
        <f t="shared" si="0"/>
        <v>176</v>
      </c>
      <c r="E5" s="15">
        <v>0</v>
      </c>
      <c r="F5" s="15">
        <f t="shared" si="1"/>
        <v>176</v>
      </c>
      <c r="G5" s="15">
        <v>12.5</v>
      </c>
    </row>
    <row r="6" spans="1:7" s="5" customFormat="1">
      <c r="A6" s="15">
        <v>5</v>
      </c>
      <c r="B6" s="15" t="s">
        <v>54</v>
      </c>
      <c r="C6" s="15" t="s">
        <v>0</v>
      </c>
      <c r="D6" s="15">
        <f t="shared" si="0"/>
        <v>176</v>
      </c>
      <c r="E6" s="15">
        <f>19.5*1.1</f>
        <v>21.450000000000003</v>
      </c>
      <c r="F6" s="15">
        <f t="shared" si="1"/>
        <v>197.45</v>
      </c>
      <c r="G6" s="15">
        <v>0</v>
      </c>
    </row>
    <row r="7" spans="1:7" s="5" customFormat="1">
      <c r="A7" s="15">
        <v>6</v>
      </c>
      <c r="B7" s="15" t="s">
        <v>55</v>
      </c>
      <c r="C7" s="15" t="s">
        <v>42</v>
      </c>
      <c r="D7" s="15">
        <f>22*8</f>
        <v>176</v>
      </c>
      <c r="E7" s="15">
        <f>29.5*1.1</f>
        <v>32.450000000000003</v>
      </c>
      <c r="F7" s="15">
        <f t="shared" si="1"/>
        <v>208.45</v>
      </c>
      <c r="G7" s="15">
        <v>0</v>
      </c>
    </row>
    <row r="8" spans="1:7" s="5" customFormat="1">
      <c r="A8" s="15">
        <v>7</v>
      </c>
      <c r="B8" s="47" t="s">
        <v>83</v>
      </c>
      <c r="C8" s="15" t="s">
        <v>42</v>
      </c>
      <c r="D8" s="37">
        <f>8*4</f>
        <v>32</v>
      </c>
      <c r="E8" s="37">
        <v>0</v>
      </c>
      <c r="F8" s="37">
        <f>D8</f>
        <v>32</v>
      </c>
      <c r="G8" s="15">
        <v>0</v>
      </c>
    </row>
    <row r="9" spans="1:7">
      <c r="A9" s="30" t="s">
        <v>58</v>
      </c>
      <c r="B9" s="31"/>
      <c r="C9" s="32"/>
      <c r="D9" s="25">
        <f>SUM(D2:D8)</f>
        <v>1088</v>
      </c>
      <c r="E9" s="25">
        <f>SUM(E2:E7)</f>
        <v>130.35000000000002</v>
      </c>
      <c r="F9" s="22">
        <f t="shared" si="1"/>
        <v>1218.3499999999999</v>
      </c>
      <c r="G9" s="22">
        <f>SUM(G2:G7)</f>
        <v>12.5</v>
      </c>
    </row>
    <row r="19" ht="13" customHeight="1"/>
  </sheetData>
  <mergeCells count="1">
    <mergeCell ref="A9:B9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baseColWidth="10" defaultColWidth="9" defaultRowHeight="14"/>
  <cols>
    <col min="2" max="2" width="13.83203125" customWidth="1"/>
    <col min="3" max="3" width="15" customWidth="1"/>
  </cols>
  <sheetData>
    <row r="1" spans="1:3" ht="15">
      <c r="A1" s="6" t="s">
        <v>1</v>
      </c>
      <c r="B1" s="6" t="s">
        <v>2</v>
      </c>
      <c r="C1" s="6" t="s">
        <v>3</v>
      </c>
    </row>
    <row r="2" spans="1:3">
      <c r="A2" s="7" t="s">
        <v>4</v>
      </c>
      <c r="B2" s="7">
        <v>10</v>
      </c>
      <c r="C2" s="7" t="s">
        <v>5</v>
      </c>
    </row>
    <row r="3" spans="1:3">
      <c r="A3" s="7" t="s">
        <v>6</v>
      </c>
      <c r="B3" s="7">
        <v>13</v>
      </c>
      <c r="C3" s="7" t="s">
        <v>7</v>
      </c>
    </row>
    <row r="4" spans="1:3">
      <c r="A4" s="8" t="s">
        <v>8</v>
      </c>
      <c r="B4" s="8">
        <v>15</v>
      </c>
      <c r="C4" s="8" t="s">
        <v>9</v>
      </c>
    </row>
    <row r="5" spans="1:3">
      <c r="A5" s="7" t="s">
        <v>10</v>
      </c>
      <c r="B5" s="7">
        <v>4</v>
      </c>
      <c r="C5" s="7" t="s">
        <v>5</v>
      </c>
    </row>
    <row r="6" spans="1:3">
      <c r="A6" s="7" t="s">
        <v>11</v>
      </c>
      <c r="B6" s="7">
        <v>8</v>
      </c>
      <c r="C6" s="7" t="s">
        <v>12</v>
      </c>
    </row>
    <row r="7" spans="1:3">
      <c r="A7" s="7" t="s">
        <v>13</v>
      </c>
      <c r="B7" s="7">
        <v>10</v>
      </c>
      <c r="C7" s="7" t="s">
        <v>7</v>
      </c>
    </row>
    <row r="8" spans="1:3">
      <c r="A8" s="7" t="s">
        <v>14</v>
      </c>
      <c r="B8" s="7">
        <v>2</v>
      </c>
      <c r="C8" s="7" t="s">
        <v>15</v>
      </c>
    </row>
    <row r="9" spans="1:3">
      <c r="A9" s="9" t="s">
        <v>16</v>
      </c>
      <c r="B9" s="9">
        <v>4</v>
      </c>
      <c r="C9" s="8" t="s">
        <v>17</v>
      </c>
    </row>
    <row r="10" spans="1:3">
      <c r="A10" s="9" t="s">
        <v>18</v>
      </c>
      <c r="B10" s="9">
        <v>6</v>
      </c>
      <c r="C10" s="8" t="s">
        <v>19</v>
      </c>
    </row>
    <row r="11" spans="1:3">
      <c r="A11" s="10" t="s">
        <v>20</v>
      </c>
      <c r="B11" s="10">
        <v>4</v>
      </c>
      <c r="C11" s="7" t="s">
        <v>17</v>
      </c>
    </row>
    <row r="12" spans="1:3">
      <c r="A12" s="10" t="s">
        <v>21</v>
      </c>
      <c r="B12" s="10">
        <v>4</v>
      </c>
      <c r="C12" s="7" t="s">
        <v>19</v>
      </c>
    </row>
    <row r="13" spans="1:3">
      <c r="A13" s="10" t="s">
        <v>22</v>
      </c>
      <c r="B13" s="10">
        <v>4</v>
      </c>
      <c r="C13" s="7" t="s">
        <v>23</v>
      </c>
    </row>
    <row r="14" spans="1:3">
      <c r="A14" s="10" t="s">
        <v>24</v>
      </c>
      <c r="B14" s="7">
        <v>4</v>
      </c>
      <c r="C14" s="7" t="s">
        <v>17</v>
      </c>
    </row>
    <row r="15" spans="1:3">
      <c r="A15" s="10" t="s">
        <v>25</v>
      </c>
      <c r="B15" s="7">
        <v>4</v>
      </c>
      <c r="C15" s="7" t="s">
        <v>26</v>
      </c>
    </row>
    <row r="16" spans="1:3">
      <c r="A16" s="10" t="s">
        <v>27</v>
      </c>
      <c r="B16" s="7">
        <v>4</v>
      </c>
      <c r="C16" s="7" t="s">
        <v>19</v>
      </c>
    </row>
    <row r="17" spans="1:5">
      <c r="A17" s="10" t="s">
        <v>28</v>
      </c>
      <c r="B17" s="7">
        <v>13</v>
      </c>
      <c r="C17" s="7" t="s">
        <v>29</v>
      </c>
      <c r="E17" s="4" t="s">
        <v>30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="170" zoomScaleNormal="170" workbookViewId="0"/>
  </sheetViews>
  <sheetFormatPr baseColWidth="10" defaultColWidth="9" defaultRowHeight="14"/>
  <cols>
    <col min="1" max="1" width="16" style="26" customWidth="1"/>
    <col min="2" max="2" width="20.6640625" style="26" customWidth="1"/>
    <col min="3" max="3" width="14.83203125" style="26" customWidth="1"/>
    <col min="4" max="4" width="23" style="26" customWidth="1"/>
    <col min="5" max="5" width="22.6640625" style="26" customWidth="1"/>
    <col min="6" max="6" width="28.33203125" style="26" customWidth="1"/>
    <col min="7" max="7" width="18" style="27" customWidth="1"/>
    <col min="8" max="16384" width="9" style="18"/>
  </cols>
  <sheetData>
    <row r="1" spans="1:7" s="34" customFormat="1">
      <c r="A1" s="28" t="s">
        <v>66</v>
      </c>
      <c r="B1" s="28" t="s">
        <v>67</v>
      </c>
      <c r="C1" s="28" t="s">
        <v>68</v>
      </c>
      <c r="D1" s="28" t="s">
        <v>69</v>
      </c>
      <c r="E1" s="28" t="s">
        <v>70</v>
      </c>
      <c r="F1" s="28" t="s">
        <v>71</v>
      </c>
      <c r="G1" s="33" t="s">
        <v>72</v>
      </c>
    </row>
    <row r="2" spans="1:7">
      <c r="A2" s="15">
        <v>1</v>
      </c>
      <c r="B2" s="15" t="s">
        <v>31</v>
      </c>
      <c r="C2" s="15">
        <v>1</v>
      </c>
      <c r="D2" s="15">
        <v>3000</v>
      </c>
      <c r="E2" s="35">
        <v>43437</v>
      </c>
      <c r="F2" s="15">
        <v>31</v>
      </c>
      <c r="G2" s="36">
        <v>3000</v>
      </c>
    </row>
    <row r="3" spans="1:7">
      <c r="A3" s="15">
        <v>2</v>
      </c>
      <c r="B3" s="15" t="s">
        <v>73</v>
      </c>
      <c r="C3" s="15">
        <v>2</v>
      </c>
      <c r="D3" s="15">
        <v>200</v>
      </c>
      <c r="E3" s="35">
        <v>43453</v>
      </c>
      <c r="F3" s="15">
        <v>31</v>
      </c>
      <c r="G3" s="17">
        <f>C3*D3*F3/31</f>
        <v>400</v>
      </c>
    </row>
    <row r="4" spans="1:7">
      <c r="A4" s="15">
        <v>3</v>
      </c>
      <c r="B4" s="15" t="s">
        <v>32</v>
      </c>
      <c r="C4" s="15">
        <v>1</v>
      </c>
      <c r="D4" s="15">
        <v>8000</v>
      </c>
      <c r="E4" s="35">
        <v>43456</v>
      </c>
      <c r="F4" s="15">
        <v>31</v>
      </c>
      <c r="G4" s="17">
        <f t="shared" ref="G4:G11" si="0">C4*D4*F4/31</f>
        <v>8000</v>
      </c>
    </row>
    <row r="5" spans="1:7">
      <c r="A5" s="15">
        <v>4</v>
      </c>
      <c r="B5" s="15" t="s">
        <v>33</v>
      </c>
      <c r="C5" s="15">
        <v>1</v>
      </c>
      <c r="D5" s="15">
        <v>3000</v>
      </c>
      <c r="E5" s="35">
        <v>43493</v>
      </c>
      <c r="F5" s="15">
        <v>31</v>
      </c>
      <c r="G5" s="17">
        <f t="shared" si="0"/>
        <v>3000</v>
      </c>
    </row>
    <row r="6" spans="1:7">
      <c r="A6" s="15">
        <v>5</v>
      </c>
      <c r="B6" s="15" t="s">
        <v>34</v>
      </c>
      <c r="C6" s="15">
        <v>1</v>
      </c>
      <c r="D6" s="15">
        <v>8000</v>
      </c>
      <c r="E6" s="35">
        <v>43475</v>
      </c>
      <c r="F6" s="15">
        <v>31</v>
      </c>
      <c r="G6" s="17">
        <f t="shared" si="0"/>
        <v>8000</v>
      </c>
    </row>
    <row r="7" spans="1:7">
      <c r="A7" s="15">
        <v>6</v>
      </c>
      <c r="B7" s="15" t="s">
        <v>35</v>
      </c>
      <c r="C7" s="15">
        <v>1</v>
      </c>
      <c r="D7" s="15">
        <v>3000</v>
      </c>
      <c r="E7" s="35">
        <v>43476</v>
      </c>
      <c r="F7" s="15">
        <v>31</v>
      </c>
      <c r="G7" s="17">
        <f t="shared" si="0"/>
        <v>3000</v>
      </c>
    </row>
    <row r="8" spans="1:7">
      <c r="A8" s="15">
        <v>7</v>
      </c>
      <c r="B8" s="15" t="s">
        <v>74</v>
      </c>
      <c r="C8" s="15">
        <v>1</v>
      </c>
      <c r="D8" s="15">
        <v>300</v>
      </c>
      <c r="E8" s="35">
        <v>43479</v>
      </c>
      <c r="F8" s="15">
        <v>31</v>
      </c>
      <c r="G8" s="17">
        <f t="shared" si="0"/>
        <v>300</v>
      </c>
    </row>
    <row r="9" spans="1:7">
      <c r="A9" s="15">
        <v>8</v>
      </c>
      <c r="B9" s="15" t="s">
        <v>41</v>
      </c>
      <c r="C9" s="37">
        <v>1</v>
      </c>
      <c r="D9" s="37">
        <v>8000</v>
      </c>
      <c r="E9" s="35">
        <v>43509</v>
      </c>
      <c r="F9" s="37">
        <v>31</v>
      </c>
      <c r="G9" s="38">
        <f t="shared" si="0"/>
        <v>8000</v>
      </c>
    </row>
    <row r="10" spans="1:7">
      <c r="A10" s="15">
        <v>9</v>
      </c>
      <c r="B10" s="15" t="s">
        <v>36</v>
      </c>
      <c r="C10" s="15">
        <v>1</v>
      </c>
      <c r="D10" s="15">
        <v>3000</v>
      </c>
      <c r="E10" s="35">
        <v>43516</v>
      </c>
      <c r="F10" s="15">
        <v>31</v>
      </c>
      <c r="G10" s="17">
        <f t="shared" si="0"/>
        <v>3000</v>
      </c>
    </row>
    <row r="11" spans="1:7">
      <c r="A11" s="15">
        <v>10</v>
      </c>
      <c r="B11" s="15" t="s">
        <v>37</v>
      </c>
      <c r="C11" s="15">
        <v>1</v>
      </c>
      <c r="D11" s="15">
        <v>3000</v>
      </c>
      <c r="E11" s="35">
        <v>43516</v>
      </c>
      <c r="F11" s="15">
        <v>31</v>
      </c>
      <c r="G11" s="17">
        <f t="shared" si="0"/>
        <v>3000</v>
      </c>
    </row>
    <row r="12" spans="1:7">
      <c r="A12" s="39" t="s">
        <v>58</v>
      </c>
      <c r="B12" s="40"/>
      <c r="C12" s="41"/>
      <c r="D12" s="40"/>
      <c r="E12" s="40"/>
      <c r="F12" s="42"/>
      <c r="G12" s="23">
        <f>SUM(G2:G11)</f>
        <v>39700</v>
      </c>
    </row>
  </sheetData>
  <mergeCells count="1">
    <mergeCell ref="A12:F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40" zoomScaleNormal="140" workbookViewId="0">
      <selection activeCell="C13" sqref="C13"/>
    </sheetView>
  </sheetViews>
  <sheetFormatPr baseColWidth="10" defaultColWidth="9" defaultRowHeight="14"/>
  <cols>
    <col min="1" max="1" width="15.1640625" style="18" customWidth="1"/>
    <col min="2" max="2" width="21.33203125" style="26" customWidth="1"/>
    <col min="3" max="3" width="15.1640625" style="26" customWidth="1"/>
    <col min="4" max="4" width="39.5" style="18" customWidth="1"/>
    <col min="5" max="16384" width="9" style="18"/>
  </cols>
  <sheetData>
    <row r="1" spans="1:4">
      <c r="A1" s="45" t="s">
        <v>75</v>
      </c>
      <c r="B1" s="45" t="s">
        <v>76</v>
      </c>
      <c r="C1" s="45" t="s">
        <v>77</v>
      </c>
      <c r="D1" s="43" t="s">
        <v>78</v>
      </c>
    </row>
    <row r="2" spans="1:4" s="26" customFormat="1">
      <c r="A2" s="37">
        <v>1</v>
      </c>
      <c r="B2" s="37" t="s">
        <v>79</v>
      </c>
      <c r="C2" s="37">
        <v>480</v>
      </c>
      <c r="D2" s="37" t="s">
        <v>80</v>
      </c>
    </row>
    <row r="3" spans="1:4">
      <c r="A3" s="37">
        <v>2</v>
      </c>
      <c r="B3" s="37" t="s">
        <v>81</v>
      </c>
      <c r="C3" s="37">
        <v>280</v>
      </c>
      <c r="D3" s="37" t="s">
        <v>80</v>
      </c>
    </row>
    <row r="4" spans="1:4">
      <c r="A4" s="37">
        <v>3</v>
      </c>
      <c r="B4" s="37" t="s">
        <v>82</v>
      </c>
      <c r="C4" s="37">
        <f>300*6</f>
        <v>1800</v>
      </c>
      <c r="D4" s="47" t="s">
        <v>84</v>
      </c>
    </row>
    <row r="5" spans="1:4">
      <c r="A5" s="39" t="s">
        <v>58</v>
      </c>
      <c r="B5" s="42"/>
      <c r="C5" s="22">
        <f>SUM(C2:C4)</f>
        <v>2560</v>
      </c>
      <c r="D5" s="44"/>
    </row>
  </sheetData>
  <mergeCells count="1">
    <mergeCell ref="A5:B5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baseColWidth="10" defaultColWidth="9" defaultRowHeight="14"/>
  <cols>
    <col min="2" max="2" width="25.5" customWidth="1"/>
  </cols>
  <sheetData>
    <row r="1" spans="1:10">
      <c r="A1" s="1" t="s">
        <v>39</v>
      </c>
      <c r="B1" s="1" t="s">
        <v>40</v>
      </c>
      <c r="C1" s="1" t="s">
        <v>38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3月采购费用</vt:lpstr>
    </vt:vector>
  </TitlesOfParts>
  <Company>HIRAIN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HIRAIN</dc:creator>
  <cp:lastModifiedBy>Microsoft Office User</cp:lastModifiedBy>
  <cp:lastPrinted>2019-06-06T02:31:00Z</cp:lastPrinted>
  <dcterms:created xsi:type="dcterms:W3CDTF">2015-10-16T09:07:00Z</dcterms:created>
  <dcterms:modified xsi:type="dcterms:W3CDTF">2019-09-11T05:48:55Z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