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jenniferwang/Desktop/服佑/业务/博世/博世结算/"/>
    </mc:Choice>
  </mc:AlternateContent>
  <xr:revisionPtr revIDLastSave="0" documentId="13_ncr:1_{47DF92C9-A971-FC4D-AF39-B22DEA777531}" xr6:coauthVersionLast="44" xr6:coauthVersionMax="44" xr10:uidLastSave="{00000000-0000-0000-0000-000000000000}"/>
  <bookViews>
    <workbookView xWindow="34140" yWindow="5060" windowWidth="27260" windowHeight="11600" tabRatio="580" xr2:uid="{00000000-000D-0000-FFFF-FFFF00000000}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8" l="1"/>
  <c r="C8" i="2" s="1"/>
  <c r="E8" i="2" s="1"/>
  <c r="E11" i="2"/>
  <c r="G9" i="4"/>
  <c r="D4" i="8" l="1"/>
  <c r="D3" i="8"/>
  <c r="D2" i="8"/>
  <c r="D7" i="8"/>
  <c r="D6" i="8"/>
  <c r="D5" i="10"/>
  <c r="C6" i="10"/>
  <c r="C11" i="2" s="1"/>
  <c r="B8" i="2" l="1"/>
  <c r="F7" i="8"/>
  <c r="E7" i="8"/>
  <c r="E6" i="8"/>
  <c r="D9" i="8"/>
  <c r="E4" i="8"/>
  <c r="E3" i="8"/>
  <c r="E2" i="8"/>
  <c r="C7" i="2" l="1"/>
  <c r="E7" i="2" s="1"/>
  <c r="C6" i="6" l="1"/>
  <c r="C4" i="9" l="1"/>
  <c r="E10" i="2"/>
  <c r="G11" i="4"/>
  <c r="G10" i="4"/>
  <c r="G8" i="4"/>
  <c r="G7" i="4"/>
  <c r="G6" i="4"/>
  <c r="G5" i="4"/>
  <c r="G4" i="4"/>
  <c r="G3" i="4"/>
  <c r="G9" i="8"/>
  <c r="F6" i="8"/>
  <c r="C6" i="2" s="1"/>
  <c r="E6" i="2" s="1"/>
  <c r="F5" i="8"/>
  <c r="C5" i="2" s="1"/>
  <c r="F4" i="8"/>
  <c r="C4" i="2" s="1"/>
  <c r="E4" i="2" s="1"/>
  <c r="F3" i="8"/>
  <c r="C3" i="2" s="1"/>
  <c r="E3" i="2" s="1"/>
  <c r="E9" i="8"/>
  <c r="E5" i="2" l="1"/>
  <c r="C10" i="2"/>
  <c r="F9" i="8"/>
  <c r="G12" i="4"/>
  <c r="E9" i="2" s="1"/>
  <c r="C9" i="2" s="1"/>
  <c r="F2" i="8"/>
  <c r="C2" i="2" s="1"/>
  <c r="E12" i="2" l="1"/>
  <c r="E2" i="2"/>
  <c r="C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tc={C50000F5-4E5A-784F-8AA1-2D61CB6FE1F8}</author>
    <author>tc={7E8F71C6-C22C-AA40-AB0E-C7E70A6C6376}</author>
    <author>tc={CC22BB82-21CD-7147-AA08-6E8E9E01B59F}</author>
    <author>tc={632CCD84-E39D-694C-85DC-6BD4067E1ACB}</author>
  </authors>
  <commentList>
    <comment ref="D2" authorId="0" shapeId="0" xr:uid="{C50000F5-4E5A-784F-8AA1-2D61CB6FE1F8}">
      <text>
        <t>[线程批注]
你的Excel版本可读取此线程批注; 但如果在更新版本的Excel中打开文件，则对批注所作的任何改动都将被删除。了解详细信息: https://go.microsoft.com/fwlink/?linkid=870924
注释:
    2天调休</t>
      </text>
    </comment>
    <comment ref="D3" authorId="1" shapeId="0" xr:uid="{7E8F71C6-C22C-AA40-AB0E-C7E70A6C6376}">
      <text>
        <t>[线程批注]
你的Excel版本可读取此线程批注; 但如果在更新版本的Excel中打开文件，则对批注所作的任何改动都将被删除。了解详细信息: https://go.microsoft.com/fwlink/?linkid=870924
注释:
    2.5天调休</t>
      </text>
    </comment>
    <comment ref="D4" authorId="2" shapeId="0" xr:uid="{CC22BB82-21CD-7147-AA08-6E8E9E01B59F}">
      <text>
        <t>[线程批注]
你的Excel版本可读取此线程批注; 但如果在更新版本的Excel中打开文件，则对批注所作的任何改动都将被删除。了解详细信息: https://go.microsoft.com/fwlink/?linkid=870924
注释:
    2天调休</t>
      </text>
    </comment>
    <comment ref="F7" authorId="3" shapeId="0" xr:uid="{632CCD84-E39D-694C-85DC-6BD4067E1ACB}">
      <text>
        <t>[线程批注]
你的Excel版本可读取此线程批注; 但如果在更新版本的Excel中打开文件，则对批注所作的任何改动都将被删除。了解详细信息: https://go.microsoft.com/fwlink/?linkid=870924
注释:
    8月27日入项</t>
      </text>
    </comment>
  </commentList>
</comments>
</file>

<file path=xl/sharedStrings.xml><?xml version="1.0" encoding="utf-8"?>
<sst xmlns="http://schemas.openxmlformats.org/spreadsheetml/2006/main" count="129" uniqueCount="103">
  <si>
    <t>GE-12A+GE-12B</t>
  </si>
  <si>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</si>
  <si>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</si>
  <si>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</si>
  <si>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</si>
  <si>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</si>
  <si>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</si>
  <si>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</si>
  <si>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</si>
  <si>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</si>
  <si>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</si>
  <si>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</si>
  <si>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</si>
  <si>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</si>
  <si>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</si>
  <si>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</si>
  <si>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</si>
  <si>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</si>
  <si>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</si>
  <si>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</si>
  <si>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</si>
  <si>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</si>
  <si>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</si>
  <si>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</si>
  <si>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</si>
  <si>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</si>
  <si>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</si>
  <si>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</si>
  <si>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</si>
  <si>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</si>
  <si>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</si>
  <si>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Vehicle Spy1</t>
  </si>
  <si>
    <t>CANoe1</t>
  </si>
  <si>
    <t>GL3000</t>
  </si>
  <si>
    <t>CANoe2</t>
  </si>
  <si>
    <t>CANanalyer</t>
  </si>
  <si>
    <t>Vehicle Spy 2</t>
  </si>
  <si>
    <t>Vehicle Spy 3</t>
  </si>
  <si>
    <t>金额</t>
  </si>
  <si>
    <t>日期</t>
  </si>
  <si>
    <t>公司</t>
  </si>
  <si>
    <t>GE-12A+GE-12B</t>
    <phoneticPr fontId="21" type="noConversion"/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</si>
  <si>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</si>
  <si>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</si>
  <si>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</si>
  <si>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</si>
  <si>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</si>
  <si>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</si>
  <si>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</si>
  <si>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徐萌萌</t>
    </r>
    <r>
      <rPr>
        <sz val="11"/>
        <color indexed="8"/>
        <rFont val="Arial"/>
        <family val="2"/>
      </rPr>
      <t>/Mengmeng Xu</t>
    </r>
    <phoneticPr fontId="21" type="noConversion"/>
  </si>
  <si>
    <r>
      <rPr>
        <sz val="11"/>
        <color indexed="8"/>
        <rFont val="宋体"/>
        <family val="3"/>
        <charset val="134"/>
      </rPr>
      <t>崔丁太</t>
    </r>
    <r>
      <rPr>
        <sz val="11"/>
        <color indexed="8"/>
        <rFont val="Arial"/>
        <family val="2"/>
      </rPr>
      <t>/Dingtai Cui</t>
    </r>
    <phoneticPr fontId="21" type="noConversion"/>
  </si>
  <si>
    <r>
      <rPr>
        <sz val="11"/>
        <color indexed="8"/>
        <rFont val="宋体"/>
        <family val="3"/>
        <charset val="134"/>
      </rPr>
      <t>陈洽</t>
    </r>
    <r>
      <rPr>
        <sz val="11"/>
        <color indexed="8"/>
        <rFont val="Arial"/>
        <family val="2"/>
      </rPr>
      <t>/Qia Chen</t>
    </r>
    <phoneticPr fontId="21" type="noConversion"/>
  </si>
  <si>
    <r>
      <rPr>
        <sz val="11"/>
        <color indexed="8"/>
        <rFont val="宋体"/>
        <family val="3"/>
        <charset val="134"/>
      </rPr>
      <t>杨明星</t>
    </r>
    <r>
      <rPr>
        <sz val="11"/>
        <color indexed="8"/>
        <rFont val="Arial"/>
        <family val="2"/>
      </rPr>
      <t>/Mingxing Yang</t>
    </r>
    <phoneticPr fontId="21" type="noConversion"/>
  </si>
  <si>
    <r>
      <rPr>
        <sz val="11"/>
        <color indexed="8"/>
        <rFont val="宋体"/>
        <family val="3"/>
        <charset val="134"/>
      </rPr>
      <t>李艳</t>
    </r>
    <r>
      <rPr>
        <sz val="11"/>
        <color indexed="8"/>
        <rFont val="Arial"/>
        <family val="2"/>
      </rPr>
      <t>/Yan Li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</si>
  <si>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</si>
  <si>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</si>
  <si>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</si>
  <si>
    <r>
      <rPr>
        <b/>
        <sz val="11"/>
        <color indexed="8"/>
        <rFont val="宋体"/>
        <family val="3"/>
        <charset val="134"/>
      </rPr>
      <t>序号</t>
    </r>
  </si>
  <si>
    <r>
      <rPr>
        <b/>
        <sz val="11"/>
        <color indexed="8"/>
        <rFont val="宋体"/>
        <family val="3"/>
        <charset val="134"/>
      </rPr>
      <t>姓名</t>
    </r>
    <r>
      <rPr>
        <b/>
        <sz val="11"/>
        <color indexed="8"/>
        <rFont val="Arial"/>
        <family val="2"/>
      </rPr>
      <t>/Name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</si>
  <si>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/Project</t>
    </r>
    <phoneticPr fontId="21" type="noConversion"/>
  </si>
  <si>
    <r>
      <rPr>
        <b/>
        <sz val="11"/>
        <color indexed="8"/>
        <rFont val="宋体"/>
        <family val="3"/>
        <charset val="134"/>
      </rPr>
      <t>标准工时</t>
    </r>
    <r>
      <rPr>
        <b/>
        <sz val="11"/>
        <color indexed="8"/>
        <rFont val="Arial"/>
        <family val="2"/>
      </rPr>
      <t>/Working Hours</t>
    </r>
    <phoneticPr fontId="21" type="noConversion"/>
  </si>
  <si>
    <r>
      <rPr>
        <b/>
        <sz val="11"/>
        <color indexed="8"/>
        <rFont val="宋体"/>
        <family val="3"/>
        <charset val="134"/>
      </rPr>
      <t>加班工时</t>
    </r>
    <r>
      <rPr>
        <b/>
        <sz val="11"/>
        <color indexed="8"/>
        <rFont val="Arial"/>
        <family val="2"/>
      </rPr>
      <t>/OT Hours</t>
    </r>
    <phoneticPr fontId="21" type="noConversion"/>
  </si>
  <si>
    <r>
      <rPr>
        <b/>
        <sz val="11"/>
        <color indexed="8"/>
        <rFont val="宋体"/>
        <family val="3"/>
        <charset val="134"/>
      </rPr>
      <t>当月结算工时</t>
    </r>
    <r>
      <rPr>
        <b/>
        <sz val="11"/>
        <color indexed="8"/>
        <rFont val="Arial"/>
        <family val="2"/>
      </rPr>
      <t>/Caculated Hours</t>
    </r>
    <phoneticPr fontId="21" type="noConversion"/>
  </si>
  <si>
    <r>
      <rPr>
        <b/>
        <sz val="11"/>
        <color indexed="8"/>
        <rFont val="宋体"/>
        <family val="3"/>
        <charset val="134"/>
      </rPr>
      <t>当月未结算工时
（转调休）</t>
    </r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</si>
  <si>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</si>
  <si>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</si>
  <si>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</si>
  <si>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</si>
  <si>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</si>
  <si>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</si>
  <si>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</si>
  <si>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sz val="11"/>
        <color indexed="8"/>
        <rFont val="宋体"/>
        <family val="3"/>
        <charset val="134"/>
      </rPr>
      <t>万用表</t>
    </r>
    <r>
      <rPr>
        <sz val="11"/>
        <color indexed="8"/>
        <rFont val="Arial"/>
        <family val="2"/>
      </rPr>
      <t>/</t>
    </r>
    <r>
      <rPr>
        <sz val="11"/>
        <color indexed="8"/>
        <rFont val="宋体"/>
        <family val="3"/>
        <charset val="134"/>
      </rPr>
      <t>摄像头</t>
    </r>
  </si>
  <si>
    <r>
      <rPr>
        <sz val="11"/>
        <color indexed="8"/>
        <rFont val="宋体"/>
        <family val="3"/>
        <charset val="134"/>
      </rPr>
      <t>程控电源</t>
    </r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</si>
  <si>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</si>
  <si>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</si>
  <si>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</si>
  <si>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</si>
  <si>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sz val="11"/>
        <color rgb="FF000000"/>
        <rFont val="SimSun"/>
        <family val="3"/>
        <charset val="134"/>
      </rPr>
      <t>代天文</t>
    </r>
    <r>
      <rPr>
        <sz val="11"/>
        <color rgb="FF000000"/>
        <rFont val="Arial"/>
        <family val="2"/>
      </rPr>
      <t>/Tianwen Dai</t>
    </r>
    <phoneticPr fontId="21" type="noConversion"/>
  </si>
  <si>
    <t>范国栋/Guodong Fan</t>
    <phoneticPr fontId="21" type="noConversion"/>
  </si>
  <si>
    <r>
      <rPr>
        <sz val="11"/>
        <color rgb="FF000000"/>
        <rFont val="Arial"/>
        <family val="3"/>
      </rPr>
      <t>曹志成</t>
    </r>
    <r>
      <rPr>
        <sz val="11"/>
        <color indexed="8"/>
        <rFont val="Arial"/>
        <family val="2"/>
      </rPr>
      <t>/Zhicheng Cao</t>
    </r>
    <phoneticPr fontId="21" type="noConversion"/>
  </si>
  <si>
    <t>王玉龙/Yulong Wang</t>
    <phoneticPr fontId="21" type="noConversion"/>
  </si>
  <si>
    <t>2019/9/18-2019/12/17</t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</si>
  <si>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</si>
  <si>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</si>
  <si>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租金</t>
    </r>
    <r>
      <rPr>
        <b/>
        <sz val="11"/>
        <color indexed="8"/>
        <rFont val="Arial"/>
        <family val="2"/>
      </rPr>
      <t>/Monthly Rent</t>
    </r>
    <phoneticPr fontId="21" type="noConversion"/>
  </si>
  <si>
    <r>
      <rPr>
        <b/>
        <sz val="11"/>
        <color indexed="8"/>
        <rFont val="宋体"/>
        <family val="3"/>
        <charset val="134"/>
      </rPr>
      <t>地址</t>
    </r>
    <r>
      <rPr>
        <b/>
        <sz val="11"/>
        <color indexed="8"/>
        <rFont val="Arial"/>
        <family val="2"/>
      </rPr>
      <t>/Address</t>
    </r>
    <phoneticPr fontId="21" type="noConversion"/>
  </si>
  <si>
    <r>
      <rPr>
        <sz val="11"/>
        <color indexed="8"/>
        <rFont val="宋体"/>
        <family val="3"/>
        <charset val="134"/>
      </rPr>
      <t>房租</t>
    </r>
    <r>
      <rPr>
        <sz val="11"/>
        <color indexed="8"/>
        <rFont val="Arial"/>
        <family val="2"/>
      </rPr>
      <t>/Rent</t>
    </r>
    <phoneticPr fontId="21" type="noConversion"/>
  </si>
  <si>
    <r>
      <rPr>
        <sz val="11"/>
        <color theme="1"/>
        <rFont val="等线"/>
        <family val="4"/>
        <charset val="134"/>
      </rPr>
      <t>杭州湾世纪城江岚苑</t>
    </r>
    <r>
      <rPr>
        <sz val="11"/>
        <color theme="1"/>
        <rFont val="Arial"/>
        <family val="2"/>
      </rPr>
      <t>11</t>
    </r>
    <r>
      <rPr>
        <sz val="11"/>
        <color theme="1"/>
        <rFont val="等线"/>
        <family val="4"/>
        <charset val="134"/>
      </rPr>
      <t>栋</t>
    </r>
    <r>
      <rPr>
        <sz val="11"/>
        <color theme="1"/>
        <rFont val="Arial"/>
        <family val="2"/>
      </rPr>
      <t>3003</t>
    </r>
  </si>
  <si>
    <r>
      <rPr>
        <sz val="11"/>
        <color theme="1"/>
        <rFont val="宋体"/>
        <family val="3"/>
        <charset val="134"/>
      </rPr>
      <t>杭州湾世纪城江岚苑</t>
    </r>
    <r>
      <rPr>
        <sz val="11"/>
        <color theme="1"/>
        <rFont val="Arial"/>
        <family val="2"/>
      </rPr>
      <t>11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Arial"/>
        <family val="2"/>
      </rPr>
      <t>3303</t>
    </r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</si>
  <si>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</si>
  <si>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2019/9/25-2010/9/24</t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</si>
  <si>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</si>
  <si>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</si>
  <si>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吉利面试交通费、住宿费</t>
    </r>
    <r>
      <rPr>
        <sz val="11"/>
        <color indexed="8"/>
        <rFont val="Arial"/>
        <family val="2"/>
      </rPr>
      <t>/Inteview Transportation&amp;1 night accommodation</t>
    </r>
    <phoneticPr fontId="21" type="noConversion"/>
  </si>
  <si>
    <r>
      <rPr>
        <sz val="11"/>
        <color indexed="8"/>
        <rFont val="宋体"/>
        <family val="3"/>
        <charset val="134"/>
      </rPr>
      <t>吉利面试交通费、住宿费</t>
    </r>
    <r>
      <rPr>
        <sz val="11"/>
        <color indexed="8"/>
        <rFont val="Arial"/>
        <family val="2"/>
      </rPr>
      <t>/Inteview Transportation&amp;1 night accommodation</t>
    </r>
    <phoneticPr fontId="21" type="noConversion"/>
  </si>
  <si>
    <r>
      <rPr>
        <sz val="11"/>
        <color rgb="FF000000"/>
        <rFont val="SimSun"/>
        <family val="3"/>
        <charset val="134"/>
      </rPr>
      <t>网络安装</t>
    </r>
    <r>
      <rPr>
        <sz val="11"/>
        <color rgb="FF000000"/>
        <rFont val="Arial"/>
        <family val="2"/>
      </rPr>
      <t>/Internet Installation</t>
    </r>
    <phoneticPr fontId="21" type="noConversion"/>
  </si>
  <si>
    <t>徐萌萌</t>
    <phoneticPr fontId="21" type="noConversion"/>
  </si>
  <si>
    <t>201908-09</t>
    <phoneticPr fontId="21" type="noConversion"/>
  </si>
  <si>
    <t>水电费/Water&amp;Electricity Usage</t>
    <phoneticPr fontId="21" type="noConversion"/>
  </si>
  <si>
    <r>
      <rPr>
        <sz val="11"/>
        <color theme="1"/>
        <rFont val="宋体"/>
        <family val="3"/>
        <charset val="134"/>
      </rPr>
      <t>杭州湾世纪城江岚苑</t>
    </r>
    <r>
      <rPr>
        <sz val="11"/>
        <color theme="1"/>
        <rFont val="Arial"/>
        <family val="2"/>
      </rPr>
      <t>11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Arial"/>
        <family val="2"/>
      </rPr>
      <t>3303</t>
    </r>
    <phoneticPr fontId="21" type="noConversion"/>
  </si>
  <si>
    <t>团队季度聚餐</t>
    <phoneticPr fontId="21" type="noConversion"/>
  </si>
  <si>
    <r>
      <t>USB2.0</t>
    </r>
    <r>
      <rPr>
        <sz val="11"/>
        <color rgb="FF000000"/>
        <rFont val="SimSun"/>
        <family val="3"/>
        <charset val="134"/>
      </rPr>
      <t>转接线</t>
    </r>
    <r>
      <rPr>
        <sz val="11"/>
        <color rgb="FF000000"/>
        <rFont val="Arial"/>
        <family val="2"/>
      </rPr>
      <t>&amp;Win10</t>
    </r>
    <r>
      <rPr>
        <sz val="11"/>
        <color rgb="FF000000"/>
        <rFont val="SimSun"/>
        <family val="3"/>
        <charset val="134"/>
      </rPr>
      <t>系统</t>
    </r>
    <r>
      <rPr>
        <sz val="11"/>
        <color rgb="FF000000"/>
        <rFont val="Arial"/>
        <family val="2"/>
      </rPr>
      <t>license</t>
    </r>
    <r>
      <rPr>
        <sz val="11"/>
        <color indexed="8"/>
        <rFont val="Arial"/>
        <family val="3"/>
        <charset val="134"/>
      </rPr>
      <t>/Project tools</t>
    </r>
    <phoneticPr fontId="21" type="noConversion"/>
  </si>
  <si>
    <t>CANoe3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</si>
</sst>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yyyy\-mm\-dd;@"/>
  </numFmts>
  <fonts count="39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6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sz val="11"/>
      <color rgb="FF000000"/>
      <name val="Arial"/>
      <family val="3"/>
    </font>
    <font>
      <sz val="11"/>
      <color indexed="8"/>
      <name val="Arial"/>
      <family val="3"/>
    </font>
    <font>
      <sz val="11"/>
      <color indexed="8"/>
      <name val="Arial"/>
      <family val="3"/>
      <charset val="134"/>
    </font>
    <font>
      <sz val="11"/>
      <color theme="1"/>
      <name val="等线"/>
      <family val="4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sz val="11"/>
      <color theme="1"/>
      <name val="Arial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1" xfId="0" applyFont="1" applyBorder="1">
      <alignment vertical="center"/>
    </xf>
    <xf numFmtId="58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>
      <alignment vertical="center"/>
    </xf>
    <xf numFmtId="0" fontId="23" fillId="0" borderId="1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76" fontId="25" fillId="2" borderId="1" xfId="0" applyNumberFormat="1" applyFont="1" applyFill="1" applyBorder="1" applyAlignment="1">
      <alignment horizontal="center" vertical="center"/>
    </xf>
    <xf numFmtId="176" fontId="26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4" fillId="2" borderId="1" xfId="0" applyFont="1" applyFill="1" applyBorder="1">
      <alignment vertical="center"/>
    </xf>
    <xf numFmtId="176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77" fontId="24" fillId="0" borderId="1" xfId="0" applyNumberFormat="1" applyFont="1" applyBorder="1" applyAlignment="1">
      <alignment horizontal="center" vertical="center"/>
    </xf>
    <xf numFmtId="176" fontId="24" fillId="0" borderId="1" xfId="0" quotePrefix="1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176" fontId="24" fillId="0" borderId="13" xfId="0" applyNumberFormat="1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34" fillId="0" borderId="13" xfId="0" applyFont="1" applyBorder="1">
      <alignment vertical="center"/>
    </xf>
    <xf numFmtId="0" fontId="37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38" fillId="0" borderId="13" xfId="0" applyFont="1" applyBorder="1">
      <alignment vertical="center"/>
    </xf>
    <xf numFmtId="0" fontId="25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right" vertical="center"/>
    </xf>
    <xf numFmtId="0" fontId="25" fillId="2" borderId="4" xfId="0" applyFont="1" applyFill="1" applyBorder="1" applyAlignment="1">
      <alignment horizontal="right" vertical="center"/>
    </xf>
    <xf numFmtId="0" fontId="25" fillId="2" borderId="4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24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right" vertical="center"/>
    </xf>
  </cellXfs>
  <cellStyles count="59">
    <cellStyle name="20% - 强调文字颜色 1 2" xfId="57" xr:uid="{00000000-0005-0000-0000-000068000000}"/>
    <cellStyle name="20% - 强调文字颜色 2 2" xfId="38" xr:uid="{00000000-0005-0000-0000-00003D000000}"/>
    <cellStyle name="20% - 强调文字颜色 3 2" xfId="29" xr:uid="{00000000-0005-0000-0000-000022000000}"/>
    <cellStyle name="20% - 强调文字颜色 4 2" xfId="39" xr:uid="{00000000-0005-0000-0000-00003F000000}"/>
    <cellStyle name="20% - 强调文字颜色 5 2" xfId="42" xr:uid="{00000000-0005-0000-0000-000049000000}"/>
    <cellStyle name="20% - 强调文字颜色 6 2" xfId="28" xr:uid="{00000000-0005-0000-0000-000021000000}"/>
    <cellStyle name="40% - 强调文字颜色 1 2" xfId="37" xr:uid="{00000000-0005-0000-0000-00003A000000}"/>
    <cellStyle name="40% - 强调文字颜色 2 2" xfId="27" xr:uid="{00000000-0005-0000-0000-00001F000000}"/>
    <cellStyle name="40% - 强调文字颜色 3 2" xfId="25" xr:uid="{00000000-0005-0000-0000-00001D000000}"/>
    <cellStyle name="40% - 强调文字颜色 4 2" xfId="46" xr:uid="{00000000-0005-0000-0000-000050000000}"/>
    <cellStyle name="40% - 强调文字颜色 5 2" xfId="31" xr:uid="{00000000-0005-0000-0000-000026000000}"/>
    <cellStyle name="40% - 强调文字颜色 6 2" xfId="34" xr:uid="{00000000-0005-0000-0000-000031000000}"/>
    <cellStyle name="60% - 强调文字颜色 1 2" xfId="23" xr:uid="{00000000-0005-0000-0000-00001B000000}"/>
    <cellStyle name="60% - 强调文字颜色 2 2" xfId="21" xr:uid="{00000000-0005-0000-0000-000019000000}"/>
    <cellStyle name="60% - 强调文字颜色 3 2" xfId="20" xr:uid="{00000000-0005-0000-0000-000018000000}"/>
    <cellStyle name="60% - 强调文字颜色 4 2" xfId="55" xr:uid="{00000000-0005-0000-0000-000066000000}"/>
    <cellStyle name="60% - 强调文字颜色 5 2" xfId="49" xr:uid="{00000000-0005-0000-0000-000056000000}"/>
    <cellStyle name="60% - 强调文字颜色 6 2" xfId="43" xr:uid="{00000000-0005-0000-0000-00004D000000}"/>
    <cellStyle name="标题 1 2" xfId="52" xr:uid="{00000000-0005-0000-0000-000062000000}"/>
    <cellStyle name="标题 2 2" xfId="48" xr:uid="{00000000-0005-0000-0000-000053000000}"/>
    <cellStyle name="标题 3 2" xfId="18" xr:uid="{00000000-0005-0000-0000-000016000000}"/>
    <cellStyle name="标题 4 2" xfId="16" xr:uid="{00000000-0005-0000-0000-000014000000}"/>
    <cellStyle name="标题 5" xfId="9" xr:uid="{00000000-0005-0000-0000-00000B000000}"/>
    <cellStyle name="差 2" xfId="15" xr:uid="{00000000-0005-0000-0000-000013000000}"/>
    <cellStyle name="常规" xfId="0" builtinId="0"/>
    <cellStyle name="常规 2" xfId="14" xr:uid="{00000000-0005-0000-0000-000012000000}"/>
    <cellStyle name="常规 2 10" xfId="53" xr:uid="{00000000-0005-0000-0000-000064000000}"/>
    <cellStyle name="常规 2 2" xfId="47" xr:uid="{00000000-0005-0000-0000-000052000000}"/>
    <cellStyle name="常规 2 3" xfId="54" xr:uid="{00000000-0005-0000-0000-000065000000}"/>
    <cellStyle name="常规 2 4" xfId="22" xr:uid="{00000000-0005-0000-0000-00001A000000}"/>
    <cellStyle name="常规 2 5" xfId="13" xr:uid="{00000000-0005-0000-0000-000010000000}"/>
    <cellStyle name="常规 2 6" xfId="50" xr:uid="{00000000-0005-0000-0000-000057000000}"/>
    <cellStyle name="常规 2 7" xfId="12" xr:uid="{00000000-0005-0000-0000-00000F000000}"/>
    <cellStyle name="常规 2 8" xfId="44" xr:uid="{00000000-0005-0000-0000-00004E000000}"/>
    <cellStyle name="常规 2 9" xfId="51" xr:uid="{00000000-0005-0000-0000-000059000000}"/>
    <cellStyle name="常规 3" xfId="40" xr:uid="{00000000-0005-0000-0000-000043000000}"/>
    <cellStyle name="常规 4" xfId="11" xr:uid="{00000000-0005-0000-0000-00000E000000}"/>
    <cellStyle name="常规 5" xfId="10" xr:uid="{00000000-0005-0000-0000-00000C000000}"/>
    <cellStyle name="常规 6" xfId="8" xr:uid="{00000000-0005-0000-0000-00000A000000}"/>
    <cellStyle name="常规 7" xfId="58" xr:uid="{00000000-0005-0000-0000-000069000000}"/>
    <cellStyle name="常规 8" xfId="6" xr:uid="{00000000-0005-0000-0000-000006000000}"/>
    <cellStyle name="常规 9" xfId="32" xr:uid="{00000000-0005-0000-0000-000029000000}"/>
    <cellStyle name="好 2" xfId="7" xr:uid="{00000000-0005-0000-0000-000007000000}"/>
    <cellStyle name="汇总 2" xfId="56" xr:uid="{00000000-0005-0000-0000-000067000000}"/>
    <cellStyle name="计算 2" xfId="5" xr:uid="{00000000-0005-0000-0000-000005000000}"/>
    <cellStyle name="检查单元格 2" xfId="4" xr:uid="{00000000-0005-0000-0000-000004000000}"/>
    <cellStyle name="解释性文本 2" xfId="35" xr:uid="{00000000-0005-0000-0000-000035000000}"/>
    <cellStyle name="警告文本 2" xfId="3" xr:uid="{00000000-0005-0000-0000-000003000000}"/>
    <cellStyle name="链接单元格 2" xfId="2" xr:uid="{00000000-0005-0000-0000-000002000000}"/>
    <cellStyle name="强调文字颜色 1 2" xfId="36" xr:uid="{00000000-0005-0000-0000-000039000000}"/>
    <cellStyle name="强调文字颜色 2 2" xfId="26" xr:uid="{00000000-0005-0000-0000-00001E000000}"/>
    <cellStyle name="强调文字颜色 3 2" xfId="24" xr:uid="{00000000-0005-0000-0000-00001C000000}"/>
    <cellStyle name="强调文字颜色 4 2" xfId="45" xr:uid="{00000000-0005-0000-0000-00004F000000}"/>
    <cellStyle name="强调文字颜色 5 2" xfId="30" xr:uid="{00000000-0005-0000-0000-000025000000}"/>
    <cellStyle name="强调文字颜色 6 2" xfId="33" xr:uid="{00000000-0005-0000-0000-00002F000000}"/>
    <cellStyle name="适中 2" xfId="17" xr:uid="{00000000-0005-0000-0000-000015000000}"/>
    <cellStyle name="输出 2" xfId="41" xr:uid="{00000000-0005-0000-0000-000048000000}"/>
    <cellStyle name="输入 2" xfId="19" xr:uid="{00000000-0005-0000-0000-000017000000}"/>
    <cellStyle name="注释 2" xfId="1" xr:uid="{00000000-0005-0000-0000-00000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rosoft Office User" id="{152E4B44-4AE8-E749-A9CF-46DB860F8634}" userId="Microsoft Office User" providerId="Non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19-10-08T14:09:06.48" personId="{152E4B44-4AE8-E749-A9CF-46DB860F8634}" id="{C50000F5-4E5A-784F-8AA1-2D61CB6FE1F8}">
    <text>2天调休</text>
  </threadedComment>
  <threadedComment ref="D3" dT="2019-10-08T14:08:57.61" personId="{152E4B44-4AE8-E749-A9CF-46DB860F8634}" id="{7E8F71C6-C22C-AA40-AB0E-C7E70A6C6376}">
    <text>2.5天调休</text>
  </threadedComment>
  <threadedComment ref="D4" dT="2019-10-08T14:08:46.14" personId="{152E4B44-4AE8-E749-A9CF-46DB860F8634}" id="{CC22BB82-21CD-7147-AA08-6E8E9E01B59F}">
    <text>2天调休</text>
  </threadedComment>
  <threadedComment ref="F7" dT="2019-09-11T07:15:36.59" personId="{152E4B44-4AE8-E749-A9CF-46DB860F8634}" id="{632CCD84-E39D-694C-85DC-6BD4067E1ACB}">
    <text>8月27日入项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zoomScale="110" zoomScaleNormal="110" workbookViewId="0">
      <selection activeCell="E12" sqref="E12"/>
    </sheetView>
  </sheetViews>
  <sheetFormatPr baseColWidth="10" defaultColWidth="8.83203125" defaultRowHeight="14"/>
  <cols>
    <col min="1" max="1" width="43.33203125" style="23" customWidth="1"/>
    <col min="2" max="2" width="26.5" style="23" customWidth="1"/>
    <col min="3" max="3" width="18.5" style="24" customWidth="1"/>
    <col min="4" max="4" width="19" style="23" customWidth="1"/>
    <col min="5" max="5" width="21.6640625" style="24" customWidth="1"/>
    <col min="6" max="6" width="12.5" style="23" customWidth="1"/>
    <col min="7" max="16384" width="8.83203125" style="18"/>
  </cols>
  <sheetData>
    <row r="1" spans="1:6" s="14" customFormat="1" ht="29" customHeight="1">
      <c r="A1" s="12" t="s">
        <v>42</v>
      </c>
      <c r="B1" s="12" t="s">
        <v>43</v>
      </c>
      <c r="C1" s="13" t="s">
        <v>44</v>
      </c>
      <c r="D1" s="12" t="s">
        <v>45</v>
      </c>
      <c r="E1" s="13" t="s">
        <v>46</v>
      </c>
      <c r="F1" s="12" t="s">
        <v>47</v>
      </c>
    </row>
    <row r="2" spans="1:6">
      <c r="A2" s="15" t="s">
        <v>48</v>
      </c>
      <c r="B2" s="15" t="s">
        <v>49</v>
      </c>
      <c r="C2" s="16">
        <f>'工时清单Effort Hours Breakdown'!F2</f>
        <v>190.25</v>
      </c>
      <c r="D2" s="15">
        <v>225</v>
      </c>
      <c r="E2" s="17">
        <f>D2*C2</f>
        <v>42806.25</v>
      </c>
      <c r="F2" s="15"/>
    </row>
    <row r="3" spans="1:6">
      <c r="A3" s="15" t="s">
        <v>48</v>
      </c>
      <c r="B3" s="15" t="s">
        <v>50</v>
      </c>
      <c r="C3" s="16">
        <f>'工时清单Effort Hours Breakdown'!F3</f>
        <v>173.6</v>
      </c>
      <c r="D3" s="15">
        <v>225</v>
      </c>
      <c r="E3" s="17">
        <f t="shared" ref="E3:E7" si="0">D3*C3</f>
        <v>39060</v>
      </c>
      <c r="F3" s="15"/>
    </row>
    <row r="4" spans="1:6">
      <c r="A4" s="15" t="s">
        <v>48</v>
      </c>
      <c r="B4" s="15" t="s">
        <v>51</v>
      </c>
      <c r="C4" s="16">
        <f>'工时清单Effort Hours Breakdown'!F4</f>
        <v>165.5</v>
      </c>
      <c r="D4" s="15">
        <v>225</v>
      </c>
      <c r="E4" s="17">
        <f t="shared" si="0"/>
        <v>37237.5</v>
      </c>
      <c r="F4" s="15"/>
    </row>
    <row r="5" spans="1:6">
      <c r="A5" s="15" t="s">
        <v>48</v>
      </c>
      <c r="B5" s="15" t="s">
        <v>52</v>
      </c>
      <c r="C5" s="16">
        <f>'工时清单Effort Hours Breakdown'!F5</f>
        <v>59.34</v>
      </c>
      <c r="D5" s="15">
        <v>225</v>
      </c>
      <c r="E5" s="17">
        <f t="shared" si="0"/>
        <v>13351.5</v>
      </c>
      <c r="F5" s="15"/>
    </row>
    <row r="6" spans="1:6">
      <c r="A6" s="15" t="s">
        <v>48</v>
      </c>
      <c r="B6" s="15" t="s">
        <v>53</v>
      </c>
      <c r="C6" s="16">
        <f>'工时清单Effort Hours Breakdown'!F6</f>
        <v>189.75</v>
      </c>
      <c r="D6" s="15">
        <v>225</v>
      </c>
      <c r="E6" s="17">
        <f t="shared" si="0"/>
        <v>42693.75</v>
      </c>
      <c r="F6" s="15"/>
    </row>
    <row r="7" spans="1:6">
      <c r="A7" s="15" t="s">
        <v>48</v>
      </c>
      <c r="B7" s="38" t="s">
        <v>77</v>
      </c>
      <c r="C7" s="37">
        <f>'工时清单Effort Hours Breakdown'!F7</f>
        <v>191.4</v>
      </c>
      <c r="D7" s="32">
        <v>225</v>
      </c>
      <c r="E7" s="17">
        <f t="shared" si="0"/>
        <v>43065</v>
      </c>
      <c r="F7" s="32"/>
    </row>
    <row r="8" spans="1:6">
      <c r="A8" s="15" t="s">
        <v>48</v>
      </c>
      <c r="B8" s="38" t="str">
        <f>'工时清单Effort Hours Breakdown'!B8</f>
        <v>范国栋/Guodong Fan</v>
      </c>
      <c r="C8" s="37">
        <f>'工时清单Effort Hours Breakdown'!F8</f>
        <v>66</v>
      </c>
      <c r="D8" s="32">
        <v>225</v>
      </c>
      <c r="E8" s="17">
        <f>D8*C8</f>
        <v>14850</v>
      </c>
      <c r="F8" s="32"/>
    </row>
    <row r="9" spans="1:6">
      <c r="A9" s="15" t="s">
        <v>54</v>
      </c>
      <c r="B9" s="15"/>
      <c r="C9" s="17">
        <f>E9/D9</f>
        <v>176.44444444444446</v>
      </c>
      <c r="D9" s="15">
        <v>225</v>
      </c>
      <c r="E9" s="17">
        <f>'租赁设备费Equipment Rental'!G12</f>
        <v>39700</v>
      </c>
      <c r="F9" s="15"/>
    </row>
    <row r="10" spans="1:6">
      <c r="A10" s="15" t="s">
        <v>55</v>
      </c>
      <c r="B10" s="15"/>
      <c r="C10" s="17">
        <f t="shared" ref="C10" si="1">E10/D10</f>
        <v>14.637777777777778</v>
      </c>
      <c r="D10" s="15">
        <v>225</v>
      </c>
      <c r="E10" s="17">
        <f>报销Reimbursement!C6</f>
        <v>3293.5</v>
      </c>
      <c r="F10" s="15"/>
    </row>
    <row r="11" spans="1:6">
      <c r="A11" s="38" t="s">
        <v>91</v>
      </c>
      <c r="B11" s="32"/>
      <c r="C11" s="33">
        <f>E11/D11</f>
        <v>112.6591111111111</v>
      </c>
      <c r="D11" s="32">
        <v>225</v>
      </c>
      <c r="E11" s="33">
        <f>印度工程师费用IndianEngineerExpenses!C6</f>
        <v>25348.3</v>
      </c>
      <c r="F11" s="32"/>
    </row>
    <row r="12" spans="1:6" ht="20">
      <c r="A12" s="44" t="s">
        <v>92</v>
      </c>
      <c r="B12" s="19"/>
      <c r="C12" s="20">
        <f>SUM(C2:C10)</f>
        <v>1226.9222222222222</v>
      </c>
      <c r="D12" s="19"/>
      <c r="E12" s="21">
        <f>SUM(E2:E11)</f>
        <v>301405.8</v>
      </c>
      <c r="F12" s="22"/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zoomScale="130" zoomScaleNormal="130" workbookViewId="0">
      <selection activeCell="D8" sqref="D8"/>
    </sheetView>
  </sheetViews>
  <sheetFormatPr baseColWidth="10" defaultColWidth="9" defaultRowHeight="14"/>
  <cols>
    <col min="1" max="1" width="5.5" customWidth="1"/>
    <col min="2" max="2" width="20.1640625" customWidth="1"/>
    <col min="3" max="3" width="17.5" customWidth="1"/>
    <col min="4" max="4" width="22.5" customWidth="1"/>
    <col min="5" max="5" width="17.5" customWidth="1"/>
    <col min="6" max="6" width="27.83203125" customWidth="1"/>
    <col min="7" max="7" width="17.83203125" style="5" customWidth="1"/>
  </cols>
  <sheetData>
    <row r="1" spans="1:7" s="11" customFormat="1" ht="48" customHeight="1">
      <c r="A1" s="25" t="s">
        <v>57</v>
      </c>
      <c r="B1" s="25" t="s">
        <v>58</v>
      </c>
      <c r="C1" s="25" t="s">
        <v>59</v>
      </c>
      <c r="D1" s="25" t="s">
        <v>60</v>
      </c>
      <c r="E1" s="25" t="s">
        <v>61</v>
      </c>
      <c r="F1" s="25" t="s">
        <v>62</v>
      </c>
      <c r="G1" s="26" t="s">
        <v>63</v>
      </c>
    </row>
    <row r="2" spans="1:7">
      <c r="A2" s="15">
        <v>1</v>
      </c>
      <c r="B2" s="15" t="s">
        <v>49</v>
      </c>
      <c r="C2" s="15" t="s">
        <v>0</v>
      </c>
      <c r="D2" s="15">
        <f>20*8</f>
        <v>160</v>
      </c>
      <c r="E2" s="15">
        <f>27.5*1.1</f>
        <v>30.250000000000004</v>
      </c>
      <c r="F2" s="15">
        <f>D2+E2</f>
        <v>190.25</v>
      </c>
      <c r="G2" s="15">
        <v>0</v>
      </c>
    </row>
    <row r="3" spans="1:7" s="5" customFormat="1">
      <c r="A3" s="15">
        <v>2</v>
      </c>
      <c r="B3" s="15" t="s">
        <v>50</v>
      </c>
      <c r="C3" s="15" t="s">
        <v>0</v>
      </c>
      <c r="D3" s="15">
        <f>19.5*8</f>
        <v>156</v>
      </c>
      <c r="E3" s="15">
        <f>16*1.1</f>
        <v>17.600000000000001</v>
      </c>
      <c r="F3" s="15">
        <f t="shared" ref="F3:F9" si="0">D3+E3</f>
        <v>173.6</v>
      </c>
      <c r="G3" s="15">
        <v>2</v>
      </c>
    </row>
    <row r="4" spans="1:7" ht="16.5" customHeight="1">
      <c r="A4" s="15">
        <v>3</v>
      </c>
      <c r="B4" s="15" t="s">
        <v>51</v>
      </c>
      <c r="C4" s="15" t="s">
        <v>0</v>
      </c>
      <c r="D4" s="15">
        <f>20*8</f>
        <v>160</v>
      </c>
      <c r="E4" s="15">
        <f>5*1.1</f>
        <v>5.5</v>
      </c>
      <c r="F4" s="15">
        <f t="shared" si="0"/>
        <v>165.5</v>
      </c>
      <c r="G4" s="15">
        <v>4</v>
      </c>
    </row>
    <row r="5" spans="1:7" s="5" customFormat="1">
      <c r="A5" s="15">
        <v>4</v>
      </c>
      <c r="B5" s="15" t="s">
        <v>52</v>
      </c>
      <c r="C5" s="15" t="s">
        <v>0</v>
      </c>
      <c r="D5" s="15">
        <v>58</v>
      </c>
      <c r="E5" s="15">
        <v>1.34</v>
      </c>
      <c r="F5" s="15">
        <f t="shared" si="0"/>
        <v>59.34</v>
      </c>
      <c r="G5" s="15">
        <v>0</v>
      </c>
    </row>
    <row r="6" spans="1:7" s="5" customFormat="1">
      <c r="A6" s="15">
        <v>5</v>
      </c>
      <c r="B6" s="15" t="s">
        <v>53</v>
      </c>
      <c r="C6" s="15" t="s">
        <v>41</v>
      </c>
      <c r="D6" s="15">
        <f>22*8</f>
        <v>176</v>
      </c>
      <c r="E6" s="15">
        <f>12.5*1.1</f>
        <v>13.750000000000002</v>
      </c>
      <c r="F6" s="15">
        <f t="shared" si="0"/>
        <v>189.75</v>
      </c>
      <c r="G6" s="15">
        <v>0</v>
      </c>
    </row>
    <row r="7" spans="1:7" s="5" customFormat="1">
      <c r="A7" s="15">
        <v>6</v>
      </c>
      <c r="B7" s="38" t="s">
        <v>77</v>
      </c>
      <c r="C7" s="15" t="s">
        <v>41</v>
      </c>
      <c r="D7" s="15">
        <f>22*8</f>
        <v>176</v>
      </c>
      <c r="E7" s="32">
        <f>14*1.1</f>
        <v>15.400000000000002</v>
      </c>
      <c r="F7" s="32">
        <f>D7+E7</f>
        <v>191.4</v>
      </c>
      <c r="G7" s="15">
        <v>0</v>
      </c>
    </row>
    <row r="8" spans="1:7" s="5" customFormat="1">
      <c r="A8" s="15">
        <v>7</v>
      </c>
      <c r="B8" s="39" t="s">
        <v>78</v>
      </c>
      <c r="C8" s="15" t="s">
        <v>41</v>
      </c>
      <c r="D8" s="32">
        <v>66</v>
      </c>
      <c r="E8" s="32">
        <v>0</v>
      </c>
      <c r="F8" s="32">
        <f>D8+E8</f>
        <v>66</v>
      </c>
      <c r="G8" s="32">
        <v>0</v>
      </c>
    </row>
    <row r="9" spans="1:7">
      <c r="A9" s="47" t="s">
        <v>56</v>
      </c>
      <c r="B9" s="48"/>
      <c r="C9" s="27"/>
      <c r="D9" s="22">
        <f>SUM(D2:D8)</f>
        <v>952</v>
      </c>
      <c r="E9" s="22">
        <f>SUM(E2:E6)</f>
        <v>68.440000000000012</v>
      </c>
      <c r="F9" s="19">
        <f t="shared" si="0"/>
        <v>1020.44</v>
      </c>
      <c r="G9" s="19">
        <f>SUM(G2:G6)</f>
        <v>6</v>
      </c>
    </row>
    <row r="19" ht="13" customHeight="1"/>
  </sheetData>
  <mergeCells count="1">
    <mergeCell ref="A9:B9"/>
  </mergeCells>
  <phoneticPr fontId="2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G9" sqref="G9"/>
    </sheetView>
  </sheetViews>
  <sheetFormatPr baseColWidth="10" defaultColWidth="9" defaultRowHeight="14"/>
  <cols>
    <col min="2" max="2" width="13.83203125" customWidth="1"/>
    <col min="3" max="3" width="15" customWidth="1"/>
  </cols>
  <sheetData>
    <row r="1" spans="1:3" ht="15">
      <c r="A1" s="6" t="s">
        <v>1</v>
      </c>
      <c r="B1" s="6" t="s">
        <v>2</v>
      </c>
      <c r="C1" s="6" t="s">
        <v>3</v>
      </c>
    </row>
    <row r="2" spans="1:3">
      <c r="A2" s="7" t="s">
        <v>4</v>
      </c>
      <c r="B2" s="7">
        <v>10</v>
      </c>
      <c r="C2" s="7" t="s">
        <v>5</v>
      </c>
    </row>
    <row r="3" spans="1:3">
      <c r="A3" s="7" t="s">
        <v>6</v>
      </c>
      <c r="B3" s="7">
        <v>13</v>
      </c>
      <c r="C3" s="7" t="s">
        <v>7</v>
      </c>
    </row>
    <row r="4" spans="1:3">
      <c r="A4" s="8" t="s">
        <v>8</v>
      </c>
      <c r="B4" s="8">
        <v>15</v>
      </c>
      <c r="C4" s="8" t="s">
        <v>9</v>
      </c>
    </row>
    <row r="5" spans="1:3">
      <c r="A5" s="7" t="s">
        <v>10</v>
      </c>
      <c r="B5" s="7">
        <v>4</v>
      </c>
      <c r="C5" s="7" t="s">
        <v>5</v>
      </c>
    </row>
    <row r="6" spans="1:3">
      <c r="A6" s="7" t="s">
        <v>11</v>
      </c>
      <c r="B6" s="7">
        <v>8</v>
      </c>
      <c r="C6" s="7" t="s">
        <v>12</v>
      </c>
    </row>
    <row r="7" spans="1:3">
      <c r="A7" s="7" t="s">
        <v>13</v>
      </c>
      <c r="B7" s="7">
        <v>10</v>
      </c>
      <c r="C7" s="7" t="s">
        <v>7</v>
      </c>
    </row>
    <row r="8" spans="1:3">
      <c r="A8" s="7" t="s">
        <v>14</v>
      </c>
      <c r="B8" s="7">
        <v>2</v>
      </c>
      <c r="C8" s="7" t="s">
        <v>15</v>
      </c>
    </row>
    <row r="9" spans="1:3">
      <c r="A9" s="9" t="s">
        <v>16</v>
      </c>
      <c r="B9" s="9">
        <v>4</v>
      </c>
      <c r="C9" s="8" t="s">
        <v>17</v>
      </c>
    </row>
    <row r="10" spans="1:3">
      <c r="A10" s="9" t="s">
        <v>18</v>
      </c>
      <c r="B10" s="9">
        <v>6</v>
      </c>
      <c r="C10" s="8" t="s">
        <v>19</v>
      </c>
    </row>
    <row r="11" spans="1:3">
      <c r="A11" s="10" t="s">
        <v>20</v>
      </c>
      <c r="B11" s="10">
        <v>4</v>
      </c>
      <c r="C11" s="7" t="s">
        <v>17</v>
      </c>
    </row>
    <row r="12" spans="1:3">
      <c r="A12" s="10" t="s">
        <v>21</v>
      </c>
      <c r="B12" s="10">
        <v>4</v>
      </c>
      <c r="C12" s="7" t="s">
        <v>19</v>
      </c>
    </row>
    <row r="13" spans="1:3">
      <c r="A13" s="10" t="s">
        <v>22</v>
      </c>
      <c r="B13" s="10">
        <v>4</v>
      </c>
      <c r="C13" s="7" t="s">
        <v>23</v>
      </c>
    </row>
    <row r="14" spans="1:3">
      <c r="A14" s="10" t="s">
        <v>24</v>
      </c>
      <c r="B14" s="7">
        <v>4</v>
      </c>
      <c r="C14" s="7" t="s">
        <v>17</v>
      </c>
    </row>
    <row r="15" spans="1:3">
      <c r="A15" s="10" t="s">
        <v>25</v>
      </c>
      <c r="B15" s="7">
        <v>4</v>
      </c>
      <c r="C15" s="7" t="s">
        <v>26</v>
      </c>
    </row>
    <row r="16" spans="1:3">
      <c r="A16" s="10" t="s">
        <v>27</v>
      </c>
      <c r="B16" s="7">
        <v>4</v>
      </c>
      <c r="C16" s="7" t="s">
        <v>19</v>
      </c>
    </row>
    <row r="17" spans="1:5">
      <c r="A17" s="10" t="s">
        <v>28</v>
      </c>
      <c r="B17" s="7">
        <v>13</v>
      </c>
      <c r="C17" s="7" t="s">
        <v>29</v>
      </c>
      <c r="E17" s="4" t="s">
        <v>30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"/>
  <sheetViews>
    <sheetView zoomScale="130" zoomScaleNormal="130" workbookViewId="0">
      <selection activeCell="F11" sqref="F11"/>
    </sheetView>
  </sheetViews>
  <sheetFormatPr baseColWidth="10" defaultColWidth="9" defaultRowHeight="14"/>
  <cols>
    <col min="1" max="1" width="16" style="23" customWidth="1"/>
    <col min="2" max="2" width="20.6640625" style="23" customWidth="1"/>
    <col min="3" max="3" width="14.83203125" style="23" customWidth="1"/>
    <col min="4" max="4" width="23" style="23" customWidth="1"/>
    <col min="5" max="5" width="22.6640625" style="23" customWidth="1"/>
    <col min="6" max="6" width="28.33203125" style="23" customWidth="1"/>
    <col min="7" max="7" width="18" style="24" customWidth="1"/>
    <col min="8" max="16384" width="9" style="18"/>
  </cols>
  <sheetData>
    <row r="1" spans="1:7" s="29" customFormat="1">
      <c r="A1" s="25" t="s">
        <v>64</v>
      </c>
      <c r="B1" s="25" t="s">
        <v>65</v>
      </c>
      <c r="C1" s="25" t="s">
        <v>66</v>
      </c>
      <c r="D1" s="25" t="s">
        <v>67</v>
      </c>
      <c r="E1" s="25" t="s">
        <v>68</v>
      </c>
      <c r="F1" s="25" t="s">
        <v>69</v>
      </c>
      <c r="G1" s="28" t="s">
        <v>70</v>
      </c>
    </row>
    <row r="2" spans="1:7">
      <c r="A2" s="15">
        <v>1</v>
      </c>
      <c r="B2" s="15" t="s">
        <v>31</v>
      </c>
      <c r="C2" s="15">
        <v>1</v>
      </c>
      <c r="D2" s="15">
        <v>3000</v>
      </c>
      <c r="E2" s="30">
        <v>43437</v>
      </c>
      <c r="F2" s="15">
        <v>31</v>
      </c>
      <c r="G2" s="31">
        <v>3000</v>
      </c>
    </row>
    <row r="3" spans="1:7">
      <c r="A3" s="15">
        <v>2</v>
      </c>
      <c r="B3" s="15" t="s">
        <v>71</v>
      </c>
      <c r="C3" s="15">
        <v>2</v>
      </c>
      <c r="D3" s="15">
        <v>200</v>
      </c>
      <c r="E3" s="30">
        <v>43453</v>
      </c>
      <c r="F3" s="15">
        <v>31</v>
      </c>
      <c r="G3" s="17">
        <f>C3*D3*F3/31</f>
        <v>400</v>
      </c>
    </row>
    <row r="4" spans="1:7">
      <c r="A4" s="15">
        <v>3</v>
      </c>
      <c r="B4" s="15" t="s">
        <v>32</v>
      </c>
      <c r="C4" s="15">
        <v>1</v>
      </c>
      <c r="D4" s="15">
        <v>8000</v>
      </c>
      <c r="E4" s="30">
        <v>43456</v>
      </c>
      <c r="F4" s="15">
        <v>31</v>
      </c>
      <c r="G4" s="17">
        <f t="shared" ref="G4:G11" si="0">C4*D4*F4/31</f>
        <v>8000</v>
      </c>
    </row>
    <row r="5" spans="1:7">
      <c r="A5" s="15">
        <v>4</v>
      </c>
      <c r="B5" s="15" t="s">
        <v>33</v>
      </c>
      <c r="C5" s="15">
        <v>1</v>
      </c>
      <c r="D5" s="15">
        <v>3000</v>
      </c>
      <c r="E5" s="30">
        <v>43493</v>
      </c>
      <c r="F5" s="15">
        <v>31</v>
      </c>
      <c r="G5" s="17">
        <f t="shared" si="0"/>
        <v>3000</v>
      </c>
    </row>
    <row r="6" spans="1:7">
      <c r="A6" s="15">
        <v>5</v>
      </c>
      <c r="B6" s="15" t="s">
        <v>34</v>
      </c>
      <c r="C6" s="15">
        <v>1</v>
      </c>
      <c r="D6" s="15">
        <v>8000</v>
      </c>
      <c r="E6" s="30">
        <v>43475</v>
      </c>
      <c r="F6" s="15">
        <v>31</v>
      </c>
      <c r="G6" s="17">
        <f t="shared" si="0"/>
        <v>8000</v>
      </c>
    </row>
    <row r="7" spans="1:7">
      <c r="A7" s="15">
        <v>6</v>
      </c>
      <c r="B7" s="15" t="s">
        <v>35</v>
      </c>
      <c r="C7" s="15">
        <v>1</v>
      </c>
      <c r="D7" s="15">
        <v>3000</v>
      </c>
      <c r="E7" s="30">
        <v>43476</v>
      </c>
      <c r="F7" s="15">
        <v>31</v>
      </c>
      <c r="G7" s="17">
        <f t="shared" si="0"/>
        <v>3000</v>
      </c>
    </row>
    <row r="8" spans="1:7">
      <c r="A8" s="15">
        <v>7</v>
      </c>
      <c r="B8" s="15" t="s">
        <v>72</v>
      </c>
      <c r="C8" s="15">
        <v>1</v>
      </c>
      <c r="D8" s="15">
        <v>300</v>
      </c>
      <c r="E8" s="30">
        <v>43479</v>
      </c>
      <c r="F8" s="15">
        <v>31</v>
      </c>
      <c r="G8" s="17">
        <f t="shared" si="0"/>
        <v>300</v>
      </c>
    </row>
    <row r="9" spans="1:7">
      <c r="A9" s="15">
        <v>8</v>
      </c>
      <c r="B9" s="15" t="s">
        <v>102</v>
      </c>
      <c r="C9" s="42">
        <v>1</v>
      </c>
      <c r="D9" s="42">
        <v>8000</v>
      </c>
      <c r="E9" s="30">
        <v>43475</v>
      </c>
      <c r="F9" s="42">
        <v>31</v>
      </c>
      <c r="G9" s="33">
        <f t="shared" si="0"/>
        <v>8000</v>
      </c>
    </row>
    <row r="10" spans="1:7">
      <c r="A10" s="15">
        <v>9</v>
      </c>
      <c r="B10" s="15" t="s">
        <v>36</v>
      </c>
      <c r="C10" s="15">
        <v>1</v>
      </c>
      <c r="D10" s="15">
        <v>3000</v>
      </c>
      <c r="E10" s="30">
        <v>43516</v>
      </c>
      <c r="F10" s="15">
        <v>31</v>
      </c>
      <c r="G10" s="17">
        <f t="shared" si="0"/>
        <v>3000</v>
      </c>
    </row>
    <row r="11" spans="1:7">
      <c r="A11" s="15">
        <v>10</v>
      </c>
      <c r="B11" s="15" t="s">
        <v>37</v>
      </c>
      <c r="C11" s="15">
        <v>1</v>
      </c>
      <c r="D11" s="15">
        <v>3000</v>
      </c>
      <c r="E11" s="30">
        <v>43516</v>
      </c>
      <c r="F11" s="15">
        <v>31</v>
      </c>
      <c r="G11" s="17">
        <f t="shared" si="0"/>
        <v>3000</v>
      </c>
    </row>
    <row r="12" spans="1:7">
      <c r="A12" s="49" t="s">
        <v>56</v>
      </c>
      <c r="B12" s="50"/>
      <c r="C12" s="51"/>
      <c r="D12" s="50"/>
      <c r="E12" s="50"/>
      <c r="F12" s="52"/>
      <c r="G12" s="20">
        <f>SUM(G2:G11)</f>
        <v>39700</v>
      </c>
    </row>
  </sheetData>
  <mergeCells count="1">
    <mergeCell ref="A12:F1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B10" sqref="B10"/>
    </sheetView>
  </sheetViews>
  <sheetFormatPr baseColWidth="10" defaultColWidth="9" defaultRowHeight="14"/>
  <cols>
    <col min="1" max="1" width="13.5" style="18" customWidth="1"/>
    <col min="2" max="2" width="21.33203125" style="23" customWidth="1"/>
    <col min="3" max="3" width="15.1640625" style="23" customWidth="1"/>
    <col min="4" max="4" width="63.33203125" style="18" customWidth="1"/>
    <col min="5" max="16384" width="9" style="18"/>
  </cols>
  <sheetData>
    <row r="1" spans="1:4" ht="15" customHeight="1">
      <c r="A1" s="36" t="s">
        <v>73</v>
      </c>
      <c r="B1" s="36" t="s">
        <v>74</v>
      </c>
      <c r="C1" s="36" t="s">
        <v>75</v>
      </c>
      <c r="D1" s="34" t="s">
        <v>76</v>
      </c>
    </row>
    <row r="2" spans="1:4" s="23" customFormat="1">
      <c r="A2" s="32">
        <v>1</v>
      </c>
      <c r="B2" s="40" t="s">
        <v>79</v>
      </c>
      <c r="C2" s="32">
        <v>1632.5</v>
      </c>
      <c r="D2" s="41" t="s">
        <v>93</v>
      </c>
    </row>
    <row r="3" spans="1:4">
      <c r="A3" s="32">
        <v>2</v>
      </c>
      <c r="B3" s="32" t="s">
        <v>80</v>
      </c>
      <c r="C3" s="32">
        <v>1661</v>
      </c>
      <c r="D3" s="41" t="s">
        <v>94</v>
      </c>
    </row>
    <row r="4" spans="1:4">
      <c r="A4" s="32">
        <v>3</v>
      </c>
      <c r="B4" s="32" t="s">
        <v>96</v>
      </c>
      <c r="C4" s="32">
        <v>144.5</v>
      </c>
      <c r="D4" s="41" t="s">
        <v>101</v>
      </c>
    </row>
    <row r="5" spans="1:4">
      <c r="A5" s="32">
        <v>4</v>
      </c>
      <c r="B5" s="32" t="s">
        <v>96</v>
      </c>
      <c r="C5" s="32">
        <v>345</v>
      </c>
      <c r="D5" s="41" t="s">
        <v>100</v>
      </c>
    </row>
    <row r="6" spans="1:4">
      <c r="A6" s="49" t="s">
        <v>56</v>
      </c>
      <c r="B6" s="52"/>
      <c r="C6" s="19">
        <f>SUM(C2:C3)</f>
        <v>3293.5</v>
      </c>
      <c r="D6" s="35"/>
    </row>
  </sheetData>
  <mergeCells count="1">
    <mergeCell ref="A6:B6"/>
  </mergeCells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17FC-F494-644B-944B-FB778E28CB8E}">
  <dimension ref="A1:D6"/>
  <sheetViews>
    <sheetView zoomScale="120" zoomScaleNormal="120" workbookViewId="0">
      <selection activeCell="B10" sqref="B10"/>
    </sheetView>
  </sheetViews>
  <sheetFormatPr baseColWidth="10" defaultRowHeight="14"/>
  <cols>
    <col min="1" max="1" width="29.33203125" style="18" customWidth="1"/>
    <col min="2" max="2" width="20.6640625" style="18" customWidth="1"/>
    <col min="3" max="3" width="19.1640625" style="18" customWidth="1"/>
    <col min="4" max="4" width="28.5" style="18" customWidth="1"/>
    <col min="5" max="16384" width="10.83203125" style="18"/>
  </cols>
  <sheetData>
    <row r="1" spans="1:4" ht="23" customHeight="1">
      <c r="A1" s="36" t="s">
        <v>82</v>
      </c>
      <c r="B1" s="36" t="s">
        <v>83</v>
      </c>
      <c r="C1" s="36" t="s">
        <v>84</v>
      </c>
      <c r="D1" s="36" t="s">
        <v>85</v>
      </c>
    </row>
    <row r="2" spans="1:4" ht="19" customHeight="1">
      <c r="A2" s="53" t="s">
        <v>86</v>
      </c>
      <c r="B2" s="53" t="s">
        <v>81</v>
      </c>
      <c r="C2" s="32">
        <v>10500</v>
      </c>
      <c r="D2" s="43" t="s">
        <v>87</v>
      </c>
    </row>
    <row r="3" spans="1:4" ht="20" customHeight="1">
      <c r="A3" s="53"/>
      <c r="B3" s="53"/>
      <c r="C3" s="32">
        <v>10500</v>
      </c>
      <c r="D3" s="43" t="s">
        <v>88</v>
      </c>
    </row>
    <row r="4" spans="1:4" ht="20" customHeight="1">
      <c r="A4" s="32" t="s">
        <v>98</v>
      </c>
      <c r="B4" s="32" t="s">
        <v>97</v>
      </c>
      <c r="C4" s="32">
        <v>848.3</v>
      </c>
      <c r="D4" s="46" t="s">
        <v>99</v>
      </c>
    </row>
    <row r="5" spans="1:4" ht="31" customHeight="1">
      <c r="A5" s="38" t="s">
        <v>95</v>
      </c>
      <c r="B5" s="32" t="s">
        <v>90</v>
      </c>
      <c r="C5" s="32">
        <v>3500</v>
      </c>
      <c r="D5" s="43" t="str">
        <f>D2</f>
        <v>杭州湾世纪城江岚苑11栋3003</v>
      </c>
    </row>
    <row r="6" spans="1:4">
      <c r="A6" s="54" t="s">
        <v>89</v>
      </c>
      <c r="B6" s="54"/>
      <c r="C6" s="45">
        <f>SUM(C2:C5)</f>
        <v>25348.3</v>
      </c>
      <c r="D6" s="35"/>
    </row>
  </sheetData>
  <mergeCells count="3">
    <mergeCell ref="A2:A3"/>
    <mergeCell ref="B2:B3"/>
    <mergeCell ref="A6:B6"/>
  </mergeCells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topLeftCell="A12" workbookViewId="0">
      <selection activeCell="D23" sqref="D23"/>
    </sheetView>
  </sheetViews>
  <sheetFormatPr baseColWidth="10" defaultColWidth="9" defaultRowHeight="14"/>
  <cols>
    <col min="2" max="2" width="25.5" customWidth="1"/>
  </cols>
  <sheetData>
    <row r="1" spans="1:10">
      <c r="A1" s="1" t="s">
        <v>39</v>
      </c>
      <c r="B1" s="1" t="s">
        <v>40</v>
      </c>
      <c r="C1" s="1" t="s">
        <v>38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HIRAIN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HIRAIN</dc:creator>
  <cp:lastModifiedBy>Microsoft Office User</cp:lastModifiedBy>
  <cp:lastPrinted>2019-06-06T02:31:00Z</cp:lastPrinted>
  <dcterms:created xsi:type="dcterms:W3CDTF">2015-10-16T09:07:00Z</dcterms:created>
  <dcterms:modified xsi:type="dcterms:W3CDTF">2019-10-10T09:29:18Z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