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1943C2DB-722E-204C-9B50-AD9255A26762}" xr6:coauthVersionLast="45" xr6:coauthVersionMax="45" xr10:uidLastSave="{00000000-0000-0000-0000-000000000000}"/>
  <bookViews>
    <workbookView xWindow="140" yWindow="500" windowWidth="28800" windowHeight="1594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8" l="1"/>
  <c r="D3" i="8"/>
  <c r="D10" i="8"/>
  <c r="D4" i="8"/>
  <c r="E7" i="8"/>
  <c r="E8" i="8"/>
  <c r="E3" i="8"/>
  <c r="E10" i="8" l="1"/>
  <c r="G12" i="4" l="1"/>
  <c r="G13" i="4"/>
  <c r="C7" i="6" l="1"/>
  <c r="E9" i="2" l="1"/>
  <c r="C9" i="2"/>
  <c r="F4" i="8"/>
  <c r="G11" i="8"/>
  <c r="F3" i="8"/>
  <c r="F5" i="8"/>
  <c r="F6" i="8"/>
  <c r="F7" i="8"/>
  <c r="F8" i="8"/>
  <c r="C8" i="2" s="1"/>
  <c r="E8" i="2" s="1"/>
  <c r="F9" i="8"/>
  <c r="F10" i="8"/>
  <c r="C10" i="2" s="1"/>
  <c r="E10" i="2" s="1"/>
  <c r="F2" i="8"/>
  <c r="D9" i="8"/>
  <c r="E6" i="8"/>
  <c r="E5" i="8"/>
  <c r="E2" i="8"/>
  <c r="E11" i="8" l="1"/>
  <c r="D11" i="8"/>
  <c r="D5" i="8"/>
  <c r="D6" i="8"/>
  <c r="D7" i="8"/>
  <c r="D8" i="8"/>
  <c r="D2" i="8"/>
  <c r="E7" i="10" l="1"/>
  <c r="E6" i="10"/>
  <c r="E5" i="10"/>
  <c r="E4" i="10"/>
  <c r="E3" i="10"/>
  <c r="C7" i="2" l="1"/>
  <c r="E7" i="2" s="1"/>
  <c r="G9" i="4"/>
  <c r="E13" i="2" l="1"/>
  <c r="C13" i="2" s="1"/>
  <c r="B7" i="2"/>
  <c r="C6" i="2" l="1"/>
  <c r="E6" i="2" s="1"/>
  <c r="C4" i="9" l="1"/>
  <c r="E12" i="2"/>
  <c r="G11" i="4"/>
  <c r="G10" i="4"/>
  <c r="G8" i="4"/>
  <c r="G7" i="4"/>
  <c r="G6" i="4"/>
  <c r="G5" i="4"/>
  <c r="G4" i="4"/>
  <c r="G3" i="4"/>
  <c r="C5" i="2"/>
  <c r="E5" i="2" s="1"/>
  <c r="C4" i="2"/>
  <c r="E4" i="2" s="1"/>
  <c r="C3" i="2"/>
  <c r="E3" i="2" s="1"/>
  <c r="C12" i="2" l="1"/>
  <c r="F11" i="8"/>
  <c r="E11" i="2"/>
  <c r="C11" i="2" s="1"/>
  <c r="C2" i="2"/>
  <c r="E2" i="2" l="1"/>
  <c r="E14" i="2" s="1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tc={84C369AB-434F-EF46-9857-11CE581560FA}</author>
    <author>tc={632CCD84-E39D-694C-85DC-6BD4067E1ACB}</author>
    <author>tc={6B921331-A0C5-F64E-8F8A-00A534B72BA2}</author>
    <author>tc={13BF582C-D41B-9E42-BB56-41F1A2BD6F89}</author>
  </authors>
  <commentList>
    <comment ref="D4" authorId="0" shapeId="0" xr:uid="{84C369AB-434F-EF46-9857-11CE581560FA}">
      <text>
        <t>[线程批注]
你的Excel版本可读取此线程批注; 但如果在更新版本的Excel中打开文件，则对批注所作的任何改动都将被删除。了解详细信息: https://go.microsoft.com/fwlink/?linkid=870924
注释:
    10月10日全天8小时调休</t>
      </text>
    </comment>
    <comment ref="F6" authorId="1" shapeId="0" xr:uid="{632CCD84-E39D-694C-85DC-6BD4067E1ACB}">
      <text>
        <t>[线程批注]
你的Excel版本可读取此线程批注; 但如果在更新版本的Excel中打开文件，则对批注所作的任何改动都将被删除。了解详细信息: https://go.microsoft.com/fwlink/?linkid=870924
注释:
    8月27日入项</t>
      </text>
    </comment>
    <comment ref="D8" authorId="2" shapeId="0" xr:uid="{6B921331-A0C5-F64E-8F8A-00A534B72BA2}">
      <text>
        <t>[线程批注]
你的Excel版本可读取此线程批注; 但如果在更新版本的Excel中打开文件，则对批注所作的任何改动都将被删除。了解详细信息: https://go.microsoft.com/fwlink/?linkid=870924
注释:
    10月5日进项</t>
      </text>
    </comment>
    <comment ref="D9" authorId="3" shapeId="0" xr:uid="{13BF582C-D41B-9E42-BB56-41F1A2BD6F89}">
      <text>
        <t>[线程批注]
你的Excel版本可读取此线程批注; 但如果在更新版本的Excel中打开文件，则对批注所作的任何改动都将被删除。了解详细信息: https://go.microsoft.com/fwlink/?linkid=870924
注释:
    10月5日进项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tc={BAE2641B-0B9F-0948-880B-6AE0F488F3C6}</author>
  </authors>
  <commentList>
    <comment ref="B6" authorId="0" shapeId="0" xr:uid="{BAE2641B-0B9F-0948-880B-6AE0F488F3C6}">
      <text>
        <t>[线程批注]
你的Excel版本可读取此线程批注; 但如果在更新版本的Excel中打开文件，则对批注所作的任何改动都将被删除。了解详细信息: https://go.microsoft.com/fwlink/?linkid=870924
注释:
    王勇提的报销</t>
      </text>
    </comment>
  </commentList>
</comments>
</file>

<file path=xl/sharedStrings.xml><?xml version="1.0" encoding="utf-8"?>
<sst xmlns="http://schemas.openxmlformats.org/spreadsheetml/2006/main" count="145" uniqueCount="112">
  <si>
    <t>GE-12A+GE-12B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</si>
  <si>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</si>
  <si>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</si>
  <si>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</si>
  <si>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</si>
  <si>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</si>
  <si>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</si>
  <si>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</si>
  <si>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</si>
  <si>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</si>
  <si>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</si>
  <si>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</si>
  <si>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</si>
  <si>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</si>
  <si>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</si>
  <si>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</si>
  <si>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</si>
  <si>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</si>
  <si>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</si>
  <si>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</si>
  <si>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</si>
  <si>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</si>
  <si>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</si>
  <si>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</si>
  <si>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</si>
  <si>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</si>
  <si>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</si>
  <si>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</si>
  <si>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</si>
  <si>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</si>
  <si>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</si>
  <si>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</si>
  <si>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</si>
  <si>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</si>
  <si>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</si>
  <si>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</si>
  <si>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</si>
  <si>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</si>
  <si>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</si>
  <si>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</si>
  <si>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</si>
  <si>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t>GE-12A+GE-12B</t>
    <phoneticPr fontId="21" type="noConversion"/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</si>
  <si>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</si>
  <si>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</si>
  <si>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</si>
  <si>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</si>
  <si>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</si>
  <si>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</si>
  <si>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</si>
  <si>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</si>
  <si>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</si>
  <si>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</si>
  <si>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</si>
  <si>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</si>
  <si>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</si>
  <si>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</si>
  <si>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</si>
  <si>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</si>
  <si>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</si>
  <si>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</si>
  <si>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</si>
  <si>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</si>
  <si>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</si>
  <si>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</si>
  <si>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</si>
  <si>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</si>
  <si>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</si>
  <si>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</si>
  <si>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</si>
  <si>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</si>
  <si>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</si>
  <si>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</si>
  <si>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</si>
  <si>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</si>
  <si>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</si>
  <si>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</si>
  <si>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sz val="11"/>
        <color rgb="FF000000"/>
        <rFont val="SimSun"/>
        <family val="3"/>
        <charset val="134"/>
      </rPr>
      <t>代天文</t>
    </r>
    <r>
      <rPr>
        <sz val="11"/>
        <color rgb="FF000000"/>
        <rFont val="Arial"/>
        <family val="2"/>
      </rPr>
      <t>/Tianwen Dai</t>
    </r>
    <phoneticPr fontId="21" type="noConversion"/>
  </si>
  <si>
    <t>范国栋/Guodong Fan</t>
    <phoneticPr fontId="21" type="noConversion"/>
  </si>
  <si>
    <t>王玉龙/Yulong Wang</t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</si>
  <si>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</si>
  <si>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</si>
  <si>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</si>
  <si>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</si>
  <si>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</si>
  <si>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徐萌萌</t>
    <phoneticPr fontId="21" type="noConversion"/>
  </si>
  <si>
    <t>水电费/Water&amp;Electricity Usage</t>
    <phoneticPr fontId="21" type="noConversion"/>
  </si>
  <si>
    <t>CANoe3</t>
    <phoneticPr fontId="21" type="noConversion"/>
  </si>
  <si>
    <r>
      <rPr>
        <sz val="11"/>
        <color rgb="FF000000"/>
        <rFont val="SimSun"/>
        <family val="3"/>
        <charset val="134"/>
      </rPr>
      <t>李志鹏/</t>
    </r>
    <r>
      <rPr>
        <sz val="11"/>
        <color indexed="8"/>
        <rFont val="Arial"/>
        <family val="2"/>
      </rPr>
      <t xml:space="preserve">Zhipeng Li </t>
    </r>
    <phoneticPr fontId="21" type="noConversion"/>
  </si>
  <si>
    <r>
      <rPr>
        <sz val="11"/>
        <color rgb="FF000000"/>
        <rFont val="SimSun"/>
        <family val="3"/>
        <charset val="134"/>
      </rPr>
      <t>饮用水</t>
    </r>
    <r>
      <rPr>
        <sz val="11"/>
        <color rgb="FF000000"/>
        <rFont val="Arial"/>
        <family val="2"/>
      </rPr>
      <t>/Drinking Water Delivery</t>
    </r>
    <phoneticPr fontId="21" type="noConversion"/>
  </si>
  <si>
    <t>20191010-1015</t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</si>
  <si>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</si>
  <si>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</si>
  <si>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</si>
  <si>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</si>
  <si>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Rm3303+3003</t>
    <phoneticPr fontId="21" type="noConversion"/>
  </si>
  <si>
    <t>日常周保洁/Weekly Cleaning</t>
    <phoneticPr fontId="21" type="noConversion"/>
  </si>
  <si>
    <r>
      <rPr>
        <sz val="11"/>
        <color rgb="FF000000"/>
        <rFont val="SimSun"/>
        <family val="3"/>
        <charset val="134"/>
      </rPr>
      <t>首次保洁</t>
    </r>
    <r>
      <rPr>
        <sz val="11"/>
        <color rgb="FF000000"/>
        <rFont val="Arial"/>
        <family val="2"/>
      </rPr>
      <t>/Cleaning Service</t>
    </r>
    <phoneticPr fontId="21" type="noConversion"/>
  </si>
  <si>
    <t>Rm3303-Manoj SN</t>
    <phoneticPr fontId="21" type="noConversion"/>
  </si>
  <si>
    <t>王威/Wei Wang</t>
    <phoneticPr fontId="21" type="noConversion"/>
  </si>
  <si>
    <r>
      <rPr>
        <sz val="11"/>
        <color rgb="FF000000"/>
        <rFont val="SimSun"/>
        <family val="3"/>
        <charset val="134"/>
      </rPr>
      <t>项目采购物料</t>
    </r>
    <r>
      <rPr>
        <sz val="11"/>
        <color indexed="8"/>
        <rFont val="Arial"/>
        <family val="3"/>
        <charset val="134"/>
      </rPr>
      <t>/ Project materials&amp;tools</t>
    </r>
    <phoneticPr fontId="21" type="noConversion"/>
  </si>
  <si>
    <t>吉利面试路费/interview transportation</t>
    <phoneticPr fontId="21" type="noConversion"/>
  </si>
  <si>
    <t>FE-5AB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</si>
  <si>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</si>
  <si>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t>赵洪飞/Hongfei Zhao</t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</si>
  <si>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</si>
  <si>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20190901-0930</t>
    <phoneticPr fontId="21" type="noConversion"/>
  </si>
  <si>
    <r>
      <rPr>
        <sz val="11"/>
        <color rgb="FF000000"/>
        <rFont val="Arial"/>
        <family val="3"/>
        <charset val="134"/>
      </rPr>
      <t>吉利提前到岗交通费（补报）</t>
    </r>
    <r>
      <rPr>
        <sz val="11"/>
        <color rgb="FF000000"/>
        <rFont val="Arial"/>
        <family val="3"/>
      </rPr>
      <t>/</t>
    </r>
    <r>
      <rPr>
        <sz val="11"/>
        <color indexed="8"/>
        <rFont val="Arial"/>
        <family val="2"/>
      </rPr>
      <t xml:space="preserve"> Transportation</t>
    </r>
    <phoneticPr fontId="21" type="noConversion"/>
  </si>
  <si>
    <t>Rm3003-Venugopal</t>
    <phoneticPr fontId="21" type="noConversion"/>
  </si>
  <si>
    <t>合计/Total</t>
    <phoneticPr fontId="21" type="noConversion"/>
  </si>
  <si>
    <r>
      <rPr>
        <sz val="11"/>
        <color rgb="FF000000"/>
        <rFont val="Arial"/>
        <family val="3"/>
      </rPr>
      <t>京东购物卡</t>
    </r>
    <r>
      <rPr>
        <sz val="11"/>
        <color rgb="FF000000"/>
        <rFont val="Arial"/>
        <family val="2"/>
      </rPr>
      <t>/JD Gift card</t>
    </r>
    <phoneticPr fontId="21" type="noConversion"/>
  </si>
  <si>
    <t>团队生日蛋糕/Team Member Birthday Cake</t>
    <phoneticPr fontId="21" type="noConversion"/>
  </si>
  <si>
    <t>CANoe4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</si>
</sst>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\-mm\-dd;@"/>
  </numFmts>
  <fonts count="34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rgb="FF000000"/>
      <name val="Arial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13" xfId="0" applyFont="1" applyFill="1" applyBorder="1" applyAlignment="1">
      <alignment horizontal="center" vertical="center"/>
    </xf>
    <xf numFmtId="177" fontId="24" fillId="0" borderId="13" xfId="0" applyNumberFormat="1" applyFont="1" applyBorder="1" applyAlignment="1">
      <alignment horizontal="center" vertical="center"/>
    </xf>
  </cellXfs>
  <cellStyles count="59">
    <cellStyle name="20% - 强调文字颜色 1 2" xfId="57" xr:uid="{00000000-0005-0000-0000-000068000000}"/>
    <cellStyle name="20% - 强调文字颜色 2 2" xfId="38" xr:uid="{00000000-0005-0000-0000-00003D000000}"/>
    <cellStyle name="20% - 强调文字颜色 3 2" xfId="29" xr:uid="{00000000-0005-0000-0000-000022000000}"/>
    <cellStyle name="20% - 强调文字颜色 4 2" xfId="39" xr:uid="{00000000-0005-0000-0000-00003F000000}"/>
    <cellStyle name="20% - 强调文字颜色 5 2" xfId="42" xr:uid="{00000000-0005-0000-0000-000049000000}"/>
    <cellStyle name="20% - 强调文字颜色 6 2" xfId="28" xr:uid="{00000000-0005-0000-0000-000021000000}"/>
    <cellStyle name="40% - 强调文字颜色 1 2" xfId="37" xr:uid="{00000000-0005-0000-0000-00003A000000}"/>
    <cellStyle name="40% - 强调文字颜色 2 2" xfId="27" xr:uid="{00000000-0005-0000-0000-00001F000000}"/>
    <cellStyle name="40% - 强调文字颜色 3 2" xfId="25" xr:uid="{00000000-0005-0000-0000-00001D000000}"/>
    <cellStyle name="40% - 强调文字颜色 4 2" xfId="46" xr:uid="{00000000-0005-0000-0000-000050000000}"/>
    <cellStyle name="40% - 强调文字颜色 5 2" xfId="31" xr:uid="{00000000-0005-0000-0000-000026000000}"/>
    <cellStyle name="40% - 强调文字颜色 6 2" xfId="34" xr:uid="{00000000-0005-0000-0000-000031000000}"/>
    <cellStyle name="60% - 强调文字颜色 1 2" xfId="23" xr:uid="{00000000-0005-0000-0000-00001B000000}"/>
    <cellStyle name="60% - 强调文字颜色 2 2" xfId="21" xr:uid="{00000000-0005-0000-0000-000019000000}"/>
    <cellStyle name="60% - 强调文字颜色 3 2" xfId="20" xr:uid="{00000000-0005-0000-0000-000018000000}"/>
    <cellStyle name="60% - 强调文字颜色 4 2" xfId="55" xr:uid="{00000000-0005-0000-0000-000066000000}"/>
    <cellStyle name="60% - 强调文字颜色 5 2" xfId="49" xr:uid="{00000000-0005-0000-0000-000056000000}"/>
    <cellStyle name="60% - 强调文字颜色 6 2" xfId="43" xr:uid="{00000000-0005-0000-0000-00004D000000}"/>
    <cellStyle name="标题 1 2" xfId="52" xr:uid="{00000000-0005-0000-0000-000062000000}"/>
    <cellStyle name="标题 2 2" xfId="48" xr:uid="{00000000-0005-0000-0000-000053000000}"/>
    <cellStyle name="标题 3 2" xfId="18" xr:uid="{00000000-0005-0000-0000-000016000000}"/>
    <cellStyle name="标题 4 2" xfId="16" xr:uid="{00000000-0005-0000-0000-000014000000}"/>
    <cellStyle name="标题 5" xfId="9" xr:uid="{00000000-0005-0000-0000-00000B000000}"/>
    <cellStyle name="差 2" xfId="15" xr:uid="{00000000-0005-0000-0000-000013000000}"/>
    <cellStyle name="常规" xfId="0" builtinId="0"/>
    <cellStyle name="常规 2" xfId="14" xr:uid="{00000000-0005-0000-0000-000012000000}"/>
    <cellStyle name="常规 2 10" xfId="53" xr:uid="{00000000-0005-0000-0000-000064000000}"/>
    <cellStyle name="常规 2 2" xfId="47" xr:uid="{00000000-0005-0000-0000-000052000000}"/>
    <cellStyle name="常规 2 3" xfId="54" xr:uid="{00000000-0005-0000-0000-000065000000}"/>
    <cellStyle name="常规 2 4" xfId="22" xr:uid="{00000000-0005-0000-0000-00001A000000}"/>
    <cellStyle name="常规 2 5" xfId="13" xr:uid="{00000000-0005-0000-0000-000010000000}"/>
    <cellStyle name="常规 2 6" xfId="50" xr:uid="{00000000-0005-0000-0000-000057000000}"/>
    <cellStyle name="常规 2 7" xfId="12" xr:uid="{00000000-0005-0000-0000-00000F000000}"/>
    <cellStyle name="常规 2 8" xfId="44" xr:uid="{00000000-0005-0000-0000-00004E000000}"/>
    <cellStyle name="常规 2 9" xfId="51" xr:uid="{00000000-0005-0000-0000-000059000000}"/>
    <cellStyle name="常规 3" xfId="40" xr:uid="{00000000-0005-0000-0000-000043000000}"/>
    <cellStyle name="常规 4" xfId="11" xr:uid="{00000000-0005-0000-0000-00000E000000}"/>
    <cellStyle name="常规 5" xfId="10" xr:uid="{00000000-0005-0000-0000-00000C000000}"/>
    <cellStyle name="常规 6" xfId="8" xr:uid="{00000000-0005-0000-0000-00000A000000}"/>
    <cellStyle name="常规 7" xfId="58" xr:uid="{00000000-0005-0000-0000-000069000000}"/>
    <cellStyle name="常规 8" xfId="6" xr:uid="{00000000-0005-0000-0000-000006000000}"/>
    <cellStyle name="常规 9" xfId="32" xr:uid="{00000000-0005-0000-0000-000029000000}"/>
    <cellStyle name="好 2" xfId="7" xr:uid="{00000000-0005-0000-0000-000007000000}"/>
    <cellStyle name="汇总 2" xfId="56" xr:uid="{00000000-0005-0000-0000-000067000000}"/>
    <cellStyle name="计算 2" xfId="5" xr:uid="{00000000-0005-0000-0000-000005000000}"/>
    <cellStyle name="检查单元格 2" xfId="4" xr:uid="{00000000-0005-0000-0000-000004000000}"/>
    <cellStyle name="解释性文本 2" xfId="35" xr:uid="{00000000-0005-0000-0000-000035000000}"/>
    <cellStyle name="警告文本 2" xfId="3" xr:uid="{00000000-0005-0000-0000-000003000000}"/>
    <cellStyle name="链接单元格 2" xfId="2" xr:uid="{00000000-0005-0000-0000-000002000000}"/>
    <cellStyle name="强调文字颜色 1 2" xfId="36" xr:uid="{00000000-0005-0000-0000-000039000000}"/>
    <cellStyle name="强调文字颜色 2 2" xfId="26" xr:uid="{00000000-0005-0000-0000-00001E000000}"/>
    <cellStyle name="强调文字颜色 3 2" xfId="24" xr:uid="{00000000-0005-0000-0000-00001C000000}"/>
    <cellStyle name="强调文字颜色 4 2" xfId="45" xr:uid="{00000000-0005-0000-0000-00004F000000}"/>
    <cellStyle name="强调文字颜色 5 2" xfId="30" xr:uid="{00000000-0005-0000-0000-000025000000}"/>
    <cellStyle name="强调文字颜色 6 2" xfId="33" xr:uid="{00000000-0005-0000-0000-00002F000000}"/>
    <cellStyle name="适中 2" xfId="17" xr:uid="{00000000-0005-0000-0000-000015000000}"/>
    <cellStyle name="输出 2" xfId="41" xr:uid="{00000000-0005-0000-0000-000048000000}"/>
    <cellStyle name="输入 2" xfId="19" xr:uid="{00000000-0005-0000-0000-000017000000}"/>
    <cellStyle name="注释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19-11-02T12:27:24.91" personId="{152E4B44-4AE8-E749-A9CF-46DB860F8634}" id="{84C369AB-434F-EF46-9857-11CE581560FA}">
    <text>10月10日全天8小时调休</text>
  </threadedComment>
  <threadedComment ref="F6" dT="2019-09-11T07:15:36.59" personId="{152E4B44-4AE8-E749-A9CF-46DB860F8634}" id="{632CCD84-E39D-694C-85DC-6BD4067E1ACB}">
    <text>8月27日入项</text>
  </threadedComment>
  <threadedComment ref="D8" dT="2019-11-02T12:32:31.89" personId="{152E4B44-4AE8-E749-A9CF-46DB860F8634}" id="{6B921331-A0C5-F64E-8F8A-00A534B72BA2}">
    <text>10月5日进项</text>
  </threadedComment>
  <threadedComment ref="D9" dT="2019-11-02T12:32:31.89" personId="{152E4B44-4AE8-E749-A9CF-46DB860F8634}" id="{13BF582C-D41B-9E42-BB56-41F1A2BD6F89}">
    <text>10月5日进项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19-11-03T06:07:48.24" personId="{152E4B44-4AE8-E749-A9CF-46DB860F8634}" id="{BAE2641B-0B9F-0948-880B-6AE0F488F3C6}">
    <text>王勇提的报销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zoomScale="110" zoomScaleNormal="110" workbookViewId="0">
      <selection activeCell="D18" sqref="D18"/>
    </sheetView>
  </sheetViews>
  <sheetFormatPr baseColWidth="10" defaultColWidth="8.83203125" defaultRowHeight="14"/>
  <cols>
    <col min="1" max="1" width="43.33203125" style="23" customWidth="1"/>
    <col min="2" max="2" width="26.5" style="23" customWidth="1"/>
    <col min="3" max="3" width="18.5" style="24" customWidth="1"/>
    <col min="4" max="4" width="19" style="23" customWidth="1"/>
    <col min="5" max="5" width="21.6640625" style="24" customWidth="1"/>
    <col min="6" max="6" width="12.5" style="23" customWidth="1"/>
    <col min="7" max="16384" width="8.83203125" style="18"/>
  </cols>
  <sheetData>
    <row r="1" spans="1:6" s="14" customFormat="1" ht="29" customHeight="1">
      <c r="A1" s="12" t="s">
        <v>42</v>
      </c>
      <c r="B1" s="12" t="s">
        <v>43</v>
      </c>
      <c r="C1" s="13" t="s">
        <v>44</v>
      </c>
      <c r="D1" s="12" t="s">
        <v>45</v>
      </c>
      <c r="E1" s="13" t="s">
        <v>46</v>
      </c>
      <c r="F1" s="12" t="s">
        <v>47</v>
      </c>
    </row>
    <row r="2" spans="1:6">
      <c r="A2" s="15" t="s">
        <v>48</v>
      </c>
      <c r="B2" s="15" t="s">
        <v>49</v>
      </c>
      <c r="C2" s="16">
        <f>'工时清单Effort Hours Breakdown'!F2</f>
        <v>216.95</v>
      </c>
      <c r="D2" s="15">
        <v>225</v>
      </c>
      <c r="E2" s="17">
        <f>D2*C2</f>
        <v>48813.75</v>
      </c>
      <c r="F2" s="15"/>
    </row>
    <row r="3" spans="1:6">
      <c r="A3" s="15" t="s">
        <v>48</v>
      </c>
      <c r="B3" s="15" t="s">
        <v>50</v>
      </c>
      <c r="C3" s="16">
        <f>'工时清单Effort Hours Breakdown'!F3</f>
        <v>177.35</v>
      </c>
      <c r="D3" s="15">
        <v>225</v>
      </c>
      <c r="E3" s="17">
        <f t="shared" ref="E3:E6" si="0">D3*C3</f>
        <v>39903.75</v>
      </c>
      <c r="F3" s="15"/>
    </row>
    <row r="4" spans="1:6">
      <c r="A4" s="15" t="s">
        <v>48</v>
      </c>
      <c r="B4" s="15" t="s">
        <v>51</v>
      </c>
      <c r="C4" s="16">
        <f>'工时清单Effort Hours Breakdown'!F4</f>
        <v>173.75</v>
      </c>
      <c r="D4" s="15">
        <v>225</v>
      </c>
      <c r="E4" s="17">
        <f t="shared" si="0"/>
        <v>39093.75</v>
      </c>
      <c r="F4" s="15"/>
    </row>
    <row r="5" spans="1:6">
      <c r="A5" s="15" t="s">
        <v>48</v>
      </c>
      <c r="B5" s="15" t="s">
        <v>52</v>
      </c>
      <c r="C5" s="16">
        <f>'工时清单Effort Hours Breakdown'!F5</f>
        <v>221.9</v>
      </c>
      <c r="D5" s="15">
        <v>225</v>
      </c>
      <c r="E5" s="17">
        <f t="shared" si="0"/>
        <v>49927.5</v>
      </c>
      <c r="F5" s="15"/>
    </row>
    <row r="6" spans="1:6">
      <c r="A6" s="15" t="s">
        <v>48</v>
      </c>
      <c r="B6" s="38" t="s">
        <v>76</v>
      </c>
      <c r="C6" s="37">
        <f>'工时清单Effort Hours Breakdown'!F6</f>
        <v>204.85</v>
      </c>
      <c r="D6" s="32">
        <v>225</v>
      </c>
      <c r="E6" s="17">
        <f t="shared" si="0"/>
        <v>46091.25</v>
      </c>
      <c r="F6" s="32"/>
    </row>
    <row r="7" spans="1:6">
      <c r="A7" s="15" t="s">
        <v>48</v>
      </c>
      <c r="B7" s="38" t="str">
        <f>'工时清单Effort Hours Breakdown'!B7</f>
        <v>范国栋/Guodong Fan</v>
      </c>
      <c r="C7" s="37">
        <f>'工时清单Effort Hours Breakdown'!F7</f>
        <v>188.9</v>
      </c>
      <c r="D7" s="32">
        <v>225</v>
      </c>
      <c r="E7" s="17">
        <f>D7*C7</f>
        <v>42502.5</v>
      </c>
      <c r="F7" s="32"/>
    </row>
    <row r="8" spans="1:6">
      <c r="A8" s="15" t="s">
        <v>48</v>
      </c>
      <c r="B8" s="38" t="s">
        <v>102</v>
      </c>
      <c r="C8" s="37">
        <f>'工时清单Effort Hours Breakdown'!F8</f>
        <v>171.85</v>
      </c>
      <c r="D8" s="43">
        <v>225</v>
      </c>
      <c r="E8" s="17">
        <f t="shared" ref="E8:E10" si="1">D8*C8</f>
        <v>38666.25</v>
      </c>
      <c r="F8" s="43"/>
    </row>
    <row r="9" spans="1:6">
      <c r="A9" s="15" t="s">
        <v>48</v>
      </c>
      <c r="B9" s="48" t="s">
        <v>103</v>
      </c>
      <c r="C9" s="37">
        <f>'工时清单Effort Hours Breakdown'!F9</f>
        <v>168</v>
      </c>
      <c r="D9" s="43">
        <v>225</v>
      </c>
      <c r="E9" s="17">
        <f t="shared" si="1"/>
        <v>37800</v>
      </c>
      <c r="F9" s="43"/>
    </row>
    <row r="10" spans="1:6">
      <c r="A10" s="15" t="s">
        <v>48</v>
      </c>
      <c r="B10" s="38" t="s">
        <v>104</v>
      </c>
      <c r="C10" s="37">
        <f>'工时清单Effort Hours Breakdown'!F10</f>
        <v>129.75</v>
      </c>
      <c r="D10" s="43">
        <v>225</v>
      </c>
      <c r="E10" s="17">
        <f t="shared" si="1"/>
        <v>29193.75</v>
      </c>
      <c r="F10" s="43"/>
    </row>
    <row r="11" spans="1:6">
      <c r="A11" s="15" t="s">
        <v>53</v>
      </c>
      <c r="B11" s="15"/>
      <c r="C11" s="17">
        <f>E11/D11</f>
        <v>212</v>
      </c>
      <c r="D11" s="15">
        <v>225</v>
      </c>
      <c r="E11" s="17">
        <f>'租赁设备费Equipment Rental'!G13</f>
        <v>47700</v>
      </c>
      <c r="F11" s="15"/>
    </row>
    <row r="12" spans="1:6">
      <c r="A12" s="15" t="s">
        <v>54</v>
      </c>
      <c r="B12" s="15"/>
      <c r="C12" s="17">
        <f t="shared" ref="C12" si="2">E12/D12</f>
        <v>39.035555555555554</v>
      </c>
      <c r="D12" s="15">
        <v>225</v>
      </c>
      <c r="E12" s="17">
        <f>报销Reimbursement!C7</f>
        <v>8783</v>
      </c>
      <c r="F12" s="15"/>
    </row>
    <row r="13" spans="1:6">
      <c r="A13" s="38" t="s">
        <v>82</v>
      </c>
      <c r="B13" s="32"/>
      <c r="C13" s="33">
        <f>E13/D13</f>
        <v>4.5149777777777782</v>
      </c>
      <c r="D13" s="32">
        <v>225</v>
      </c>
      <c r="E13" s="33">
        <f>印度工程师费用IndianEngineerExpenses!E7</f>
        <v>1015.87</v>
      </c>
      <c r="F13" s="32"/>
    </row>
    <row r="14" spans="1:6" ht="20">
      <c r="A14" s="41" t="s">
        <v>83</v>
      </c>
      <c r="B14" s="19"/>
      <c r="C14" s="20">
        <f>SUM(C2:C12)</f>
        <v>1904.3355555555554</v>
      </c>
      <c r="D14" s="19"/>
      <c r="E14" s="21">
        <f>SUM(E2:E13)</f>
        <v>429491.37</v>
      </c>
      <c r="F14" s="22"/>
    </row>
  </sheetData>
  <phoneticPr fontId="21" type="noConversion"/>
  <pageMargins left="0.69930555555555596" right="0.69930555555555596" top="0.75" bottom="0.75" header="0.3" footer="0.3"/>
  <pageSetup paperSize="9" scale="87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zoomScale="130" zoomScaleNormal="130" workbookViewId="0">
      <selection activeCell="F11" sqref="F11"/>
    </sheetView>
  </sheetViews>
  <sheetFormatPr baseColWidth="10" defaultColWidth="9" defaultRowHeight="14"/>
  <cols>
    <col min="1" max="1" width="5.5" customWidth="1"/>
    <col min="2" max="2" width="22.5" customWidth="1"/>
    <col min="3" max="3" width="17.5" customWidth="1"/>
    <col min="4" max="4" width="22.5" customWidth="1"/>
    <col min="5" max="5" width="17.5" customWidth="1"/>
    <col min="6" max="6" width="27.83203125" customWidth="1"/>
    <col min="7" max="7" width="16.1640625" style="5" customWidth="1"/>
  </cols>
  <sheetData>
    <row r="1" spans="1:7" s="11" customFormat="1" ht="48" customHeight="1">
      <c r="A1" s="25" t="s">
        <v>56</v>
      </c>
      <c r="B1" s="25" t="s">
        <v>57</v>
      </c>
      <c r="C1" s="25" t="s">
        <v>58</v>
      </c>
      <c r="D1" s="25" t="s">
        <v>59</v>
      </c>
      <c r="E1" s="25" t="s">
        <v>60</v>
      </c>
      <c r="F1" s="25" t="s">
        <v>61</v>
      </c>
      <c r="G1" s="26" t="s">
        <v>62</v>
      </c>
    </row>
    <row r="2" spans="1:7">
      <c r="A2" s="43">
        <v>1</v>
      </c>
      <c r="B2" s="43" t="s">
        <v>49</v>
      </c>
      <c r="C2" s="43" t="s">
        <v>0</v>
      </c>
      <c r="D2" s="43">
        <f>21*8</f>
        <v>168</v>
      </c>
      <c r="E2" s="43">
        <f>44.5*1.1</f>
        <v>48.95</v>
      </c>
      <c r="F2" s="43">
        <f>D2+E2</f>
        <v>216.95</v>
      </c>
      <c r="G2" s="43"/>
    </row>
    <row r="3" spans="1:7" s="5" customFormat="1">
      <c r="A3" s="43">
        <v>2</v>
      </c>
      <c r="B3" s="43" t="s">
        <v>50</v>
      </c>
      <c r="C3" s="43" t="s">
        <v>0</v>
      </c>
      <c r="D3" s="43">
        <f>21*8</f>
        <v>168</v>
      </c>
      <c r="E3" s="43">
        <f>8.5*1.1</f>
        <v>9.3500000000000014</v>
      </c>
      <c r="F3" s="43">
        <f t="shared" ref="F3:F10" si="0">D3+E3</f>
        <v>177.35</v>
      </c>
      <c r="G3" s="43"/>
    </row>
    <row r="4" spans="1:7" ht="16.5" customHeight="1">
      <c r="A4" s="43">
        <v>3</v>
      </c>
      <c r="B4" s="43" t="s">
        <v>51</v>
      </c>
      <c r="C4" s="43" t="s">
        <v>0</v>
      </c>
      <c r="D4" s="43">
        <f>20*8</f>
        <v>160</v>
      </c>
      <c r="E4" s="43">
        <f>12.5*1.1</f>
        <v>13.750000000000002</v>
      </c>
      <c r="F4" s="43">
        <f t="shared" si="0"/>
        <v>173.75</v>
      </c>
      <c r="G4" s="43">
        <v>9.5</v>
      </c>
    </row>
    <row r="5" spans="1:7" s="5" customFormat="1">
      <c r="A5" s="43">
        <v>4</v>
      </c>
      <c r="B5" s="43" t="s">
        <v>52</v>
      </c>
      <c r="C5" s="43" t="s">
        <v>41</v>
      </c>
      <c r="D5" s="43">
        <f t="shared" ref="D5:D9" si="1">21*8</f>
        <v>168</v>
      </c>
      <c r="E5" s="43">
        <f>49*1.1</f>
        <v>53.900000000000006</v>
      </c>
      <c r="F5" s="43">
        <f t="shared" si="0"/>
        <v>221.9</v>
      </c>
      <c r="G5" s="43"/>
    </row>
    <row r="6" spans="1:7" s="5" customFormat="1">
      <c r="A6" s="43">
        <v>5</v>
      </c>
      <c r="B6" s="38" t="s">
        <v>76</v>
      </c>
      <c r="C6" s="43" t="s">
        <v>41</v>
      </c>
      <c r="D6" s="43">
        <f t="shared" si="1"/>
        <v>168</v>
      </c>
      <c r="E6" s="43">
        <f>33.5*1.1</f>
        <v>36.85</v>
      </c>
      <c r="F6" s="43">
        <f t="shared" si="0"/>
        <v>204.85</v>
      </c>
      <c r="G6" s="43"/>
    </row>
    <row r="7" spans="1:7" s="5" customFormat="1">
      <c r="A7" s="43">
        <v>6</v>
      </c>
      <c r="B7" s="38" t="s">
        <v>77</v>
      </c>
      <c r="C7" s="38" t="s">
        <v>101</v>
      </c>
      <c r="D7" s="43">
        <f t="shared" si="1"/>
        <v>168</v>
      </c>
      <c r="E7" s="43">
        <f>19*1.1</f>
        <v>20.900000000000002</v>
      </c>
      <c r="F7" s="43">
        <f t="shared" si="0"/>
        <v>188.9</v>
      </c>
      <c r="G7" s="43">
        <v>6.5</v>
      </c>
    </row>
    <row r="8" spans="1:7" s="5" customFormat="1">
      <c r="A8" s="43">
        <v>7</v>
      </c>
      <c r="B8" s="38" t="s">
        <v>102</v>
      </c>
      <c r="C8" s="38" t="s">
        <v>101</v>
      </c>
      <c r="D8" s="43">
        <f t="shared" si="1"/>
        <v>168</v>
      </c>
      <c r="E8" s="43">
        <f>3.5*1.1</f>
        <v>3.8500000000000005</v>
      </c>
      <c r="F8" s="43">
        <f t="shared" si="0"/>
        <v>171.85</v>
      </c>
      <c r="G8" s="43"/>
    </row>
    <row r="9" spans="1:7" s="5" customFormat="1">
      <c r="A9" s="43">
        <v>8</v>
      </c>
      <c r="B9" s="48" t="s">
        <v>103</v>
      </c>
      <c r="C9" s="43" t="s">
        <v>41</v>
      </c>
      <c r="D9" s="43">
        <f t="shared" si="1"/>
        <v>168</v>
      </c>
      <c r="E9" s="43"/>
      <c r="F9" s="43">
        <f t="shared" si="0"/>
        <v>168</v>
      </c>
      <c r="G9" s="43"/>
    </row>
    <row r="10" spans="1:7" s="5" customFormat="1">
      <c r="A10" s="43">
        <v>9</v>
      </c>
      <c r="B10" s="38" t="s">
        <v>104</v>
      </c>
      <c r="C10" s="38" t="s">
        <v>101</v>
      </c>
      <c r="D10" s="43">
        <f>14.5*8</f>
        <v>116</v>
      </c>
      <c r="E10" s="43">
        <f>12.5*1.1</f>
        <v>13.750000000000002</v>
      </c>
      <c r="F10" s="43">
        <f t="shared" si="0"/>
        <v>129.75</v>
      </c>
      <c r="G10" s="43"/>
    </row>
    <row r="11" spans="1:7">
      <c r="A11" s="51" t="s">
        <v>55</v>
      </c>
      <c r="B11" s="52"/>
      <c r="C11" s="27"/>
      <c r="D11" s="22">
        <f>SUM(D2:D10)</f>
        <v>1452</v>
      </c>
      <c r="E11" s="22">
        <f>SUM(E2:E10)</f>
        <v>201.3</v>
      </c>
      <c r="F11" s="19">
        <f t="shared" ref="F11" si="2">D11+E11</f>
        <v>1653.3</v>
      </c>
      <c r="G11" s="19">
        <f>SUM(G2:G10)</f>
        <v>16</v>
      </c>
    </row>
    <row r="17" spans="3:3">
      <c r="C17" s="43"/>
    </row>
    <row r="21" spans="3:3" ht="13" customHeight="1"/>
  </sheetData>
  <mergeCells count="1">
    <mergeCell ref="A11:B11"/>
  </mergeCells>
  <phoneticPr fontId="21" type="noConversion"/>
  <pageMargins left="0.69930555555555596" right="0.69930555555555596" top="0.75" bottom="0.75" header="0.3" footer="0.3"/>
  <pageSetup paperSize="9" scale="95" orientation="landscape"/>
  <ignoredErrors>
    <ignoredError sqref="F11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1</v>
      </c>
      <c r="B1" s="6" t="s">
        <v>2</v>
      </c>
      <c r="C1" s="6" t="s">
        <v>3</v>
      </c>
    </row>
    <row r="2" spans="1:3">
      <c r="A2" s="7" t="s">
        <v>4</v>
      </c>
      <c r="B2" s="7">
        <v>10</v>
      </c>
      <c r="C2" s="7" t="s">
        <v>5</v>
      </c>
    </row>
    <row r="3" spans="1:3">
      <c r="A3" s="7" t="s">
        <v>6</v>
      </c>
      <c r="B3" s="7">
        <v>13</v>
      </c>
      <c r="C3" s="7" t="s">
        <v>7</v>
      </c>
    </row>
    <row r="4" spans="1:3">
      <c r="A4" s="8" t="s">
        <v>8</v>
      </c>
      <c r="B4" s="8">
        <v>15</v>
      </c>
      <c r="C4" s="8" t="s">
        <v>9</v>
      </c>
    </row>
    <row r="5" spans="1:3">
      <c r="A5" s="7" t="s">
        <v>10</v>
      </c>
      <c r="B5" s="7">
        <v>4</v>
      </c>
      <c r="C5" s="7" t="s">
        <v>5</v>
      </c>
    </row>
    <row r="6" spans="1:3">
      <c r="A6" s="7" t="s">
        <v>11</v>
      </c>
      <c r="B6" s="7">
        <v>8</v>
      </c>
      <c r="C6" s="7" t="s">
        <v>12</v>
      </c>
    </row>
    <row r="7" spans="1:3">
      <c r="A7" s="7" t="s">
        <v>13</v>
      </c>
      <c r="B7" s="7">
        <v>10</v>
      </c>
      <c r="C7" s="7" t="s">
        <v>7</v>
      </c>
    </row>
    <row r="8" spans="1:3">
      <c r="A8" s="7" t="s">
        <v>14</v>
      </c>
      <c r="B8" s="7">
        <v>2</v>
      </c>
      <c r="C8" s="7" t="s">
        <v>15</v>
      </c>
    </row>
    <row r="9" spans="1:3">
      <c r="A9" s="9" t="s">
        <v>16</v>
      </c>
      <c r="B9" s="9">
        <v>4</v>
      </c>
      <c r="C9" s="8" t="s">
        <v>17</v>
      </c>
    </row>
    <row r="10" spans="1:3">
      <c r="A10" s="9" t="s">
        <v>18</v>
      </c>
      <c r="B10" s="9">
        <v>6</v>
      </c>
      <c r="C10" s="8" t="s">
        <v>19</v>
      </c>
    </row>
    <row r="11" spans="1:3">
      <c r="A11" s="10" t="s">
        <v>20</v>
      </c>
      <c r="B11" s="10">
        <v>4</v>
      </c>
      <c r="C11" s="7" t="s">
        <v>17</v>
      </c>
    </row>
    <row r="12" spans="1:3">
      <c r="A12" s="10" t="s">
        <v>21</v>
      </c>
      <c r="B12" s="10">
        <v>4</v>
      </c>
      <c r="C12" s="7" t="s">
        <v>19</v>
      </c>
    </row>
    <row r="13" spans="1:3">
      <c r="A13" s="10" t="s">
        <v>22</v>
      </c>
      <c r="B13" s="10">
        <v>4</v>
      </c>
      <c r="C13" s="7" t="s">
        <v>23</v>
      </c>
    </row>
    <row r="14" spans="1:3">
      <c r="A14" s="10" t="s">
        <v>24</v>
      </c>
      <c r="B14" s="7">
        <v>4</v>
      </c>
      <c r="C14" s="7" t="s">
        <v>17</v>
      </c>
    </row>
    <row r="15" spans="1:3">
      <c r="A15" s="10" t="s">
        <v>25</v>
      </c>
      <c r="B15" s="7">
        <v>4</v>
      </c>
      <c r="C15" s="7" t="s">
        <v>26</v>
      </c>
    </row>
    <row r="16" spans="1:3">
      <c r="A16" s="10" t="s">
        <v>27</v>
      </c>
      <c r="B16" s="7">
        <v>4</v>
      </c>
      <c r="C16" s="7" t="s">
        <v>19</v>
      </c>
    </row>
    <row r="17" spans="1:5">
      <c r="A17" s="10" t="s">
        <v>28</v>
      </c>
      <c r="B17" s="7">
        <v>13</v>
      </c>
      <c r="C17" s="7" t="s">
        <v>29</v>
      </c>
      <c r="E17" s="4" t="s">
        <v>30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130" zoomScaleNormal="130" workbookViewId="0">
      <selection activeCell="B23" sqref="B23"/>
    </sheetView>
  </sheetViews>
  <sheetFormatPr baseColWidth="10" defaultColWidth="9" defaultRowHeight="14"/>
  <cols>
    <col min="1" max="1" width="16" style="23" customWidth="1"/>
    <col min="2" max="2" width="20.6640625" style="23" customWidth="1"/>
    <col min="3" max="3" width="14.83203125" style="23" customWidth="1"/>
    <col min="4" max="4" width="23" style="23" customWidth="1"/>
    <col min="5" max="5" width="22.6640625" style="23" customWidth="1"/>
    <col min="6" max="6" width="28.33203125" style="23" customWidth="1"/>
    <col min="7" max="7" width="18" style="24" customWidth="1"/>
    <col min="8" max="16384" width="9" style="18"/>
  </cols>
  <sheetData>
    <row r="1" spans="1:7" s="29" customFormat="1">
      <c r="A1" s="25" t="s">
        <v>63</v>
      </c>
      <c r="B1" s="25" t="s">
        <v>64</v>
      </c>
      <c r="C1" s="25" t="s">
        <v>65</v>
      </c>
      <c r="D1" s="25" t="s">
        <v>66</v>
      </c>
      <c r="E1" s="25" t="s">
        <v>67</v>
      </c>
      <c r="F1" s="25" t="s">
        <v>68</v>
      </c>
      <c r="G1" s="28" t="s">
        <v>69</v>
      </c>
    </row>
    <row r="2" spans="1:7">
      <c r="A2" s="15">
        <v>1</v>
      </c>
      <c r="B2" s="15" t="s">
        <v>31</v>
      </c>
      <c r="C2" s="15">
        <v>1</v>
      </c>
      <c r="D2" s="15">
        <v>3000</v>
      </c>
      <c r="E2" s="30">
        <v>43437</v>
      </c>
      <c r="F2" s="15">
        <v>31</v>
      </c>
      <c r="G2" s="31">
        <v>3000</v>
      </c>
    </row>
    <row r="3" spans="1:7">
      <c r="A3" s="15">
        <v>2</v>
      </c>
      <c r="B3" s="15" t="s">
        <v>70</v>
      </c>
      <c r="C3" s="15">
        <v>2</v>
      </c>
      <c r="D3" s="15">
        <v>200</v>
      </c>
      <c r="E3" s="30">
        <v>43453</v>
      </c>
      <c r="F3" s="15">
        <v>31</v>
      </c>
      <c r="G3" s="17">
        <f>C3*D3*F3/31</f>
        <v>400</v>
      </c>
    </row>
    <row r="4" spans="1:7">
      <c r="A4" s="15">
        <v>3</v>
      </c>
      <c r="B4" s="15" t="s">
        <v>32</v>
      </c>
      <c r="C4" s="15">
        <v>1</v>
      </c>
      <c r="D4" s="15">
        <v>8000</v>
      </c>
      <c r="E4" s="30">
        <v>43456</v>
      </c>
      <c r="F4" s="15">
        <v>31</v>
      </c>
      <c r="G4" s="17">
        <f t="shared" ref="G4:G12" si="0">C4*D4*F4/31</f>
        <v>8000</v>
      </c>
    </row>
    <row r="5" spans="1:7">
      <c r="A5" s="15">
        <v>4</v>
      </c>
      <c r="B5" s="15" t="s">
        <v>33</v>
      </c>
      <c r="C5" s="15">
        <v>1</v>
      </c>
      <c r="D5" s="15">
        <v>3000</v>
      </c>
      <c r="E5" s="30">
        <v>43493</v>
      </c>
      <c r="F5" s="15">
        <v>31</v>
      </c>
      <c r="G5" s="17">
        <f t="shared" si="0"/>
        <v>3000</v>
      </c>
    </row>
    <row r="6" spans="1:7">
      <c r="A6" s="15">
        <v>5</v>
      </c>
      <c r="B6" s="15" t="s">
        <v>34</v>
      </c>
      <c r="C6" s="15">
        <v>1</v>
      </c>
      <c r="D6" s="15">
        <v>8000</v>
      </c>
      <c r="E6" s="30">
        <v>43475</v>
      </c>
      <c r="F6" s="15">
        <v>31</v>
      </c>
      <c r="G6" s="17">
        <f t="shared" si="0"/>
        <v>8000</v>
      </c>
    </row>
    <row r="7" spans="1:7">
      <c r="A7" s="15">
        <v>6</v>
      </c>
      <c r="B7" s="15" t="s">
        <v>35</v>
      </c>
      <c r="C7" s="15">
        <v>1</v>
      </c>
      <c r="D7" s="15">
        <v>3000</v>
      </c>
      <c r="E7" s="30">
        <v>43476</v>
      </c>
      <c r="F7" s="15">
        <v>31</v>
      </c>
      <c r="G7" s="17">
        <f t="shared" si="0"/>
        <v>3000</v>
      </c>
    </row>
    <row r="8" spans="1:7">
      <c r="A8" s="15">
        <v>7</v>
      </c>
      <c r="B8" s="15" t="s">
        <v>71</v>
      </c>
      <c r="C8" s="15">
        <v>1</v>
      </c>
      <c r="D8" s="15">
        <v>300</v>
      </c>
      <c r="E8" s="30">
        <v>43479</v>
      </c>
      <c r="F8" s="15">
        <v>31</v>
      </c>
      <c r="G8" s="17">
        <f t="shared" si="0"/>
        <v>300</v>
      </c>
    </row>
    <row r="9" spans="1:7">
      <c r="A9" s="15">
        <v>8</v>
      </c>
      <c r="B9" s="15" t="s">
        <v>86</v>
      </c>
      <c r="C9" s="40">
        <v>1</v>
      </c>
      <c r="D9" s="40">
        <v>8000</v>
      </c>
      <c r="E9" s="30">
        <v>43475</v>
      </c>
      <c r="F9" s="40">
        <v>31</v>
      </c>
      <c r="G9" s="33">
        <f t="shared" si="0"/>
        <v>8000</v>
      </c>
    </row>
    <row r="10" spans="1:7">
      <c r="A10" s="15">
        <v>9</v>
      </c>
      <c r="B10" s="15" t="s">
        <v>36</v>
      </c>
      <c r="C10" s="15">
        <v>1</v>
      </c>
      <c r="D10" s="15">
        <v>3000</v>
      </c>
      <c r="E10" s="30">
        <v>43516</v>
      </c>
      <c r="F10" s="15">
        <v>31</v>
      </c>
      <c r="G10" s="17">
        <f t="shared" si="0"/>
        <v>3000</v>
      </c>
    </row>
    <row r="11" spans="1:7">
      <c r="A11" s="15">
        <v>10</v>
      </c>
      <c r="B11" s="15" t="s">
        <v>37</v>
      </c>
      <c r="C11" s="15">
        <v>1</v>
      </c>
      <c r="D11" s="15">
        <v>3000</v>
      </c>
      <c r="E11" s="30">
        <v>43516</v>
      </c>
      <c r="F11" s="15">
        <v>31</v>
      </c>
      <c r="G11" s="17">
        <f t="shared" si="0"/>
        <v>3000</v>
      </c>
    </row>
    <row r="12" spans="1:7">
      <c r="A12" s="15">
        <v>11</v>
      </c>
      <c r="B12" s="15" t="s">
        <v>111</v>
      </c>
      <c r="C12" s="43">
        <v>1</v>
      </c>
      <c r="D12" s="43">
        <v>8000</v>
      </c>
      <c r="E12" s="59">
        <v>40452</v>
      </c>
      <c r="F12" s="43">
        <v>31</v>
      </c>
      <c r="G12" s="33">
        <f t="shared" si="0"/>
        <v>8000</v>
      </c>
    </row>
    <row r="13" spans="1:7">
      <c r="A13" s="53" t="s">
        <v>55</v>
      </c>
      <c r="B13" s="54"/>
      <c r="C13" s="55"/>
      <c r="D13" s="54"/>
      <c r="E13" s="54"/>
      <c r="F13" s="56"/>
      <c r="G13" s="20">
        <f>SUM(G2:G12)</f>
        <v>47700</v>
      </c>
    </row>
  </sheetData>
  <mergeCells count="1">
    <mergeCell ref="A13:F1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zoomScale="140" zoomScaleNormal="140" workbookViewId="0">
      <selection activeCell="D15" sqref="D15"/>
    </sheetView>
  </sheetViews>
  <sheetFormatPr baseColWidth="10" defaultColWidth="9" defaultRowHeight="14"/>
  <cols>
    <col min="1" max="1" width="13.5" style="18" customWidth="1"/>
    <col min="2" max="2" width="21.33203125" style="23" customWidth="1"/>
    <col min="3" max="3" width="15.1640625" style="23" customWidth="1"/>
    <col min="4" max="4" width="63.33203125" style="18" customWidth="1"/>
    <col min="5" max="16384" width="9" style="18"/>
  </cols>
  <sheetData>
    <row r="1" spans="1:4" ht="15" customHeight="1">
      <c r="A1" s="36" t="s">
        <v>72</v>
      </c>
      <c r="B1" s="36" t="s">
        <v>73</v>
      </c>
      <c r="C1" s="36" t="s">
        <v>74</v>
      </c>
      <c r="D1" s="34" t="s">
        <v>75</v>
      </c>
    </row>
    <row r="2" spans="1:4" s="23" customFormat="1">
      <c r="A2" s="32">
        <v>1</v>
      </c>
      <c r="B2" s="39" t="s">
        <v>87</v>
      </c>
      <c r="C2" s="32">
        <v>4100</v>
      </c>
      <c r="D2" s="39" t="s">
        <v>99</v>
      </c>
    </row>
    <row r="3" spans="1:4">
      <c r="A3" s="32">
        <v>2</v>
      </c>
      <c r="B3" s="32" t="s">
        <v>78</v>
      </c>
      <c r="C3" s="32">
        <v>953.5</v>
      </c>
      <c r="D3" s="39" t="s">
        <v>106</v>
      </c>
    </row>
    <row r="4" spans="1:4">
      <c r="A4" s="32">
        <v>3</v>
      </c>
      <c r="B4" s="32" t="s">
        <v>98</v>
      </c>
      <c r="C4" s="32">
        <v>581.5</v>
      </c>
      <c r="D4" s="39" t="s">
        <v>100</v>
      </c>
    </row>
    <row r="5" spans="1:4">
      <c r="A5" s="43">
        <v>4</v>
      </c>
      <c r="B5" s="43" t="s">
        <v>84</v>
      </c>
      <c r="C5" s="43">
        <v>3000</v>
      </c>
      <c r="D5" s="50" t="s">
        <v>109</v>
      </c>
    </row>
    <row r="6" spans="1:4">
      <c r="A6" s="43">
        <v>5</v>
      </c>
      <c r="B6" s="43" t="s">
        <v>84</v>
      </c>
      <c r="C6" s="43">
        <v>148</v>
      </c>
      <c r="D6" s="39" t="s">
        <v>110</v>
      </c>
    </row>
    <row r="7" spans="1:4">
      <c r="A7" s="57" t="s">
        <v>108</v>
      </c>
      <c r="B7" s="56"/>
      <c r="C7" s="19">
        <f>SUM(C2:C6)</f>
        <v>8783</v>
      </c>
      <c r="D7" s="35"/>
    </row>
  </sheetData>
  <mergeCells count="1">
    <mergeCell ref="A7:B7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17FC-F494-644B-944B-FB778E28CB8E}">
  <sheetPr>
    <pageSetUpPr fitToPage="1"/>
  </sheetPr>
  <dimension ref="A1:F7"/>
  <sheetViews>
    <sheetView zoomScale="120" zoomScaleNormal="120" workbookViewId="0">
      <selection activeCell="F6" sqref="F6"/>
    </sheetView>
  </sheetViews>
  <sheetFormatPr baseColWidth="10" defaultRowHeight="14"/>
  <cols>
    <col min="1" max="1" width="29.33203125" style="18" customWidth="1"/>
    <col min="2" max="2" width="17.83203125" style="18" customWidth="1"/>
    <col min="3" max="3" width="16" style="18" customWidth="1"/>
    <col min="4" max="4" width="12.33203125" style="18" customWidth="1"/>
    <col min="5" max="5" width="12.6640625" style="18" customWidth="1"/>
    <col min="6" max="6" width="19" style="18" customWidth="1"/>
    <col min="7" max="16384" width="10.83203125" style="18"/>
  </cols>
  <sheetData>
    <row r="1" spans="1:6" ht="23" customHeight="1">
      <c r="A1" s="36" t="s">
        <v>79</v>
      </c>
      <c r="B1" s="36" t="s">
        <v>80</v>
      </c>
      <c r="C1" s="45" t="s">
        <v>93</v>
      </c>
      <c r="D1" s="36" t="s">
        <v>90</v>
      </c>
      <c r="E1" s="45" t="s">
        <v>92</v>
      </c>
      <c r="F1" s="36" t="s">
        <v>91</v>
      </c>
    </row>
    <row r="2" spans="1:6" ht="20" customHeight="1">
      <c r="A2" s="32" t="s">
        <v>85</v>
      </c>
      <c r="B2" s="47" t="s">
        <v>105</v>
      </c>
      <c r="C2" s="43"/>
      <c r="D2" s="43"/>
      <c r="E2" s="32">
        <v>455.87</v>
      </c>
      <c r="F2" s="44" t="s">
        <v>97</v>
      </c>
    </row>
    <row r="3" spans="1:6" ht="20" customHeight="1">
      <c r="A3" s="38" t="s">
        <v>88</v>
      </c>
      <c r="B3" s="43" t="s">
        <v>89</v>
      </c>
      <c r="C3" s="43">
        <v>15</v>
      </c>
      <c r="D3" s="43">
        <v>4</v>
      </c>
      <c r="E3" s="43">
        <f>C3*D3</f>
        <v>60</v>
      </c>
      <c r="F3" s="44" t="s">
        <v>94</v>
      </c>
    </row>
    <row r="4" spans="1:6" ht="31" customHeight="1">
      <c r="A4" s="38" t="s">
        <v>96</v>
      </c>
      <c r="B4" s="32">
        <v>20191009</v>
      </c>
      <c r="C4" s="43">
        <v>200</v>
      </c>
      <c r="D4" s="43">
        <v>1</v>
      </c>
      <c r="E4" s="43">
        <f>C4*D4</f>
        <v>200</v>
      </c>
      <c r="F4" s="44" t="s">
        <v>97</v>
      </c>
    </row>
    <row r="5" spans="1:6" ht="31" customHeight="1">
      <c r="A5" s="38" t="s">
        <v>96</v>
      </c>
      <c r="B5" s="43">
        <v>20191014</v>
      </c>
      <c r="C5" s="43">
        <v>200</v>
      </c>
      <c r="D5" s="43">
        <v>1</v>
      </c>
      <c r="E5" s="43">
        <f>C5*D5</f>
        <v>200</v>
      </c>
      <c r="F5" s="44" t="s">
        <v>107</v>
      </c>
    </row>
    <row r="6" spans="1:6" ht="31" customHeight="1">
      <c r="A6" s="46" t="s">
        <v>95</v>
      </c>
      <c r="B6" s="43">
        <v>20191019</v>
      </c>
      <c r="C6" s="43">
        <v>100</v>
      </c>
      <c r="D6" s="43">
        <v>1</v>
      </c>
      <c r="E6" s="43">
        <f>C6*D6</f>
        <v>100</v>
      </c>
      <c r="F6" s="44" t="s">
        <v>97</v>
      </c>
    </row>
    <row r="7" spans="1:6" ht="28" customHeight="1">
      <c r="A7" s="58" t="s">
        <v>81</v>
      </c>
      <c r="B7" s="58"/>
      <c r="C7" s="42"/>
      <c r="D7" s="42"/>
      <c r="E7" s="49">
        <f>SUM(E2:E6)</f>
        <v>1015.87</v>
      </c>
      <c r="F7" s="35"/>
    </row>
  </sheetData>
  <mergeCells count="1">
    <mergeCell ref="A7:B7"/>
  </mergeCells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39</v>
      </c>
      <c r="B1" s="1" t="s">
        <v>40</v>
      </c>
      <c r="C1" s="1" t="s">
        <v>38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Microsoft Office User</cp:lastModifiedBy>
  <cp:lastPrinted>2019-11-05T02:11:01Z</cp:lastPrinted>
  <dcterms:created xsi:type="dcterms:W3CDTF">2015-10-16T09:07:00Z</dcterms:created>
  <dcterms:modified xsi:type="dcterms:W3CDTF">2019-11-05T03:25:10Z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