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862628A5-F63A-7145-B50F-90ED2C577CD6}" xr6:coauthVersionLast="45" xr6:coauthVersionMax="45" xr10:uidLastSave="{00000000-0000-0000-0000-000000000000}"/>
  <bookViews>
    <workbookView xWindow="38400" yWindow="3920" windowWidth="28800" windowHeight="15940" tabRatio="580" activeTab="3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G14" i="4" s="1"/>
  <c r="D6" i="8" l="1"/>
  <c r="G12" i="4"/>
  <c r="C5" i="6" l="1"/>
  <c r="J30" i="6"/>
  <c r="J29" i="6"/>
  <c r="J28" i="6"/>
  <c r="J27" i="6"/>
  <c r="J26" i="6"/>
  <c r="J25" i="6"/>
  <c r="J24" i="6"/>
  <c r="J23" i="6"/>
  <c r="J22" i="6"/>
  <c r="J21" i="6"/>
  <c r="J20" i="6"/>
  <c r="J19" i="6"/>
  <c r="J31" i="6" s="1"/>
  <c r="C8" i="6" l="1"/>
  <c r="F4" i="8"/>
  <c r="F5" i="8"/>
  <c r="F6" i="8"/>
  <c r="F7" i="8"/>
  <c r="F8" i="8"/>
  <c r="F9" i="8"/>
  <c r="F10" i="8"/>
  <c r="F3" i="8"/>
  <c r="F2" i="8"/>
  <c r="D7" i="8"/>
  <c r="D10" i="8"/>
  <c r="D3" i="8"/>
  <c r="D4" i="8"/>
  <c r="D5" i="8"/>
  <c r="D8" i="8"/>
  <c r="D9" i="8"/>
  <c r="D2" i="8"/>
  <c r="F11" i="8" l="1"/>
  <c r="E2" i="10"/>
  <c r="E7" i="10" s="1"/>
  <c r="E6" i="10" l="1"/>
  <c r="G11" i="8" l="1"/>
  <c r="C8" i="2"/>
  <c r="E8" i="2" s="1"/>
  <c r="C9" i="2"/>
  <c r="E9" i="2" s="1"/>
  <c r="C10" i="2"/>
  <c r="E10" i="2" s="1"/>
  <c r="E11" i="8" l="1"/>
  <c r="D11" i="8"/>
  <c r="E5" i="10" l="1"/>
  <c r="C7" i="2" l="1"/>
  <c r="E7" i="2" s="1"/>
  <c r="G9" i="4"/>
  <c r="E13" i="2" l="1"/>
  <c r="C13" i="2" s="1"/>
  <c r="B7" i="2"/>
  <c r="C6" i="2" l="1"/>
  <c r="E6" i="2" s="1"/>
  <c r="C4" i="9" l="1"/>
  <c r="E12" i="2"/>
  <c r="G11" i="4"/>
  <c r="G10" i="4"/>
  <c r="G8" i="4"/>
  <c r="G7" i="4"/>
  <c r="G6" i="4"/>
  <c r="G5" i="4"/>
  <c r="G4" i="4"/>
  <c r="G3" i="4"/>
  <c r="C5" i="2"/>
  <c r="E5" i="2" s="1"/>
  <c r="C4" i="2"/>
  <c r="E4" i="2" s="1"/>
  <c r="C3" i="2"/>
  <c r="E3" i="2" s="1"/>
  <c r="C12" i="2" l="1"/>
  <c r="E11" i="2"/>
  <c r="C11" i="2" s="1"/>
  <c r="C14" i="2" s="1"/>
  <c r="C2" i="2"/>
  <c r="E2" i="2" l="1"/>
  <c r="E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tc={55499471-C962-BA42-85B6-10FCEA68E673}</author>
    <author>tc={DA87C24B-1DAB-D74A-9D43-F344F5D86D4B}</author>
  </authors>
  <commentList>
    <comment ref="D6" authorId="0" shapeId="0" xr:uid="{55499471-C962-BA42-85B6-10FCEA68E673}">
      <text>
        <t>[线程批注]
你的Excel版本可读取此线程批注; 但如果在更新版本的Excel中打开文件，则对批注所作的任何改动都将被删除。了解详细信息: https://go.microsoft.com/fwlink/?linkid=870924
注释:
    11月29日调休一天</t>
      </text>
    </comment>
    <comment ref="D7" authorId="1" shapeId="0" xr:uid="{DA87C24B-1DAB-D74A-9D43-F344F5D86D4B}">
      <text>
        <t>[线程批注]
你的Excel版本可读取此线程批注; 但如果在更新版本的Excel中打开文件，则对批注所作的任何改动都将被删除。了解详细信息: https://go.microsoft.com/fwlink/?linkid=870924
注释:
    11月27日调休半天4小时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J18" authorId="0" shapeId="0" xr:uid="{08C411FA-9DAF-B94B-B892-560CF1FC6010}">
      <text>
        <r>
          <rPr>
            <sz val="9"/>
            <rFont val="宋体"/>
            <family val="3"/>
            <charset val="134"/>
          </rPr>
          <t xml:space="preserve">蓝色单元格自动计算，请勿填写。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tc={F7305054-C067-9741-8857-34ADD05DFF1A}</author>
  </authors>
  <commentList>
    <comment ref="B2" authorId="0" shapeId="0" xr:uid="{F7305054-C067-9741-8857-34ADD05DFF1A}">
      <text>
        <t>[线程批注]
你的Excel版本可读取此线程批注; 但如果在更新版本的Excel中打开文件，则对批注所作的任何改动都将被删除。了解详细信息: https://go.microsoft.com/fwlink/?linkid=870924
注释:
    房东应印度工程师要求客厅加装空调一台，续约半年要求一次性付清租金</t>
      </text>
    </comment>
  </commentList>
</comments>
</file>

<file path=xl/sharedStrings.xml><?xml version="1.0" encoding="utf-8"?>
<sst xmlns="http://schemas.openxmlformats.org/spreadsheetml/2006/main" count="185" uniqueCount="146">
  <si>
    <t>GE-12A+GE-12B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</si>
  <si>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</si>
  <si>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</si>
  <si>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</si>
  <si>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</si>
  <si>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</si>
  <si>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</si>
  <si>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</si>
  <si>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</si>
  <si>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</si>
  <si>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</si>
  <si>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</si>
  <si>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</si>
  <si>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</si>
  <si>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</si>
  <si>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</si>
  <si>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</si>
  <si>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</si>
  <si>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</si>
  <si>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</si>
  <si>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</si>
  <si>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</si>
  <si>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</si>
  <si>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</si>
  <si>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</si>
  <si>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</si>
  <si>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</si>
  <si>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</si>
  <si>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</si>
  <si>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</si>
  <si>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</si>
  <si>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</si>
  <si>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</si>
  <si>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</si>
  <si>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</si>
  <si>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</si>
  <si>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</si>
  <si>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</si>
  <si>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</si>
  <si>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</si>
  <si>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</si>
  <si>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t>GE-12A+GE-12B</t>
    <phoneticPr fontId="21" type="noConversion"/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</si>
  <si>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</si>
  <si>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</si>
  <si>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</si>
  <si>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</si>
  <si>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</si>
  <si>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</si>
  <si>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</si>
  <si>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</si>
  <si>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</si>
  <si>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</si>
  <si>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</si>
  <si>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</si>
  <si>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</si>
  <si>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</si>
  <si>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</si>
  <si>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</si>
  <si>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</si>
  <si>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</si>
  <si>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</si>
  <si>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</si>
  <si>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</si>
  <si>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</si>
  <si>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</si>
  <si>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</si>
  <si>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</si>
  <si>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</si>
  <si>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</si>
  <si>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</si>
  <si>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</si>
  <si>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</si>
  <si>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</si>
  <si>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</si>
  <si>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</si>
  <si>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</si>
  <si>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sz val="11"/>
        <color rgb="FF000000"/>
        <rFont val="SimSun"/>
        <family val="3"/>
        <charset val="134"/>
      </rPr>
      <t>代天文</t>
    </r>
    <r>
      <rPr>
        <sz val="11"/>
        <color rgb="FF000000"/>
        <rFont val="Arial"/>
        <family val="2"/>
      </rPr>
      <t>/Tianwen Dai</t>
    </r>
    <phoneticPr fontId="21" type="noConversion"/>
  </si>
  <si>
    <t>范国栋/Guodong Fan</t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</si>
  <si>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</si>
  <si>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</si>
  <si>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</si>
  <si>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</si>
  <si>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</si>
  <si>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水电费/Water&amp;Electricity Usage</t>
    <phoneticPr fontId="21" type="noConversion"/>
  </si>
  <si>
    <t>CANoe3</t>
    <phoneticPr fontId="21" type="noConversion"/>
  </si>
  <si>
    <r>
      <rPr>
        <sz val="11"/>
        <color rgb="FF000000"/>
        <rFont val="SimSun"/>
        <family val="3"/>
        <charset val="134"/>
      </rPr>
      <t>饮用水</t>
    </r>
    <r>
      <rPr>
        <sz val="11"/>
        <color rgb="FF000000"/>
        <rFont val="Arial"/>
        <family val="2"/>
      </rPr>
      <t>/Drinking Water Delivery</t>
    </r>
    <phoneticPr fontId="21" type="noConversion"/>
  </si>
  <si>
    <t>20191010-1015</t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</si>
  <si>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</si>
  <si>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</si>
  <si>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</si>
  <si>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</si>
  <si>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Rm3303+3003</t>
    <phoneticPr fontId="21" type="noConversion"/>
  </si>
  <si>
    <t>日常周保洁/Weekly Cleaning</t>
    <phoneticPr fontId="21" type="noConversion"/>
  </si>
  <si>
    <t>Rm3303-Manoj SN</t>
    <phoneticPr fontId="21" type="noConversion"/>
  </si>
  <si>
    <t>FE-5AB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</si>
  <si>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</si>
  <si>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t>赵洪飞/Hongfei Zhao</t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</si>
  <si>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</si>
  <si>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合计/Total</t>
    <phoneticPr fontId="21" type="noConversion"/>
  </si>
  <si>
    <r>
      <rPr>
        <sz val="11"/>
        <color rgb="FF000000"/>
        <rFont val="SimSun"/>
        <family val="3"/>
        <charset val="134"/>
      </rPr>
      <t>范国栋/Guodong Fan</t>
    </r>
    <r>
      <rPr>
        <sz val="11"/>
        <color indexed="8"/>
        <rFont val="Arial"/>
        <family val="2"/>
      </rPr>
      <t xml:space="preserve"> </t>
    </r>
    <phoneticPr fontId="21" type="noConversion"/>
  </si>
  <si>
    <r>
      <rPr>
        <sz val="11"/>
        <color rgb="FF000000"/>
        <rFont val="SimSun"/>
        <family val="3"/>
        <charset val="134"/>
      </rPr>
      <t>项目采购物料-代步车2台</t>
    </r>
    <r>
      <rPr>
        <sz val="11"/>
        <color indexed="8"/>
        <rFont val="Arial"/>
        <family val="3"/>
        <charset val="134"/>
      </rPr>
      <t>/ Project materials&amp;tools</t>
    </r>
    <phoneticPr fontId="21" type="noConversion"/>
  </si>
  <si>
    <t>20191102
20191116
20191123
20191130</t>
    <phoneticPr fontId="21" type="noConversion"/>
  </si>
  <si>
    <r>
      <rPr>
        <sz val="11"/>
        <color rgb="FF000000"/>
        <rFont val="SimSun"/>
        <family val="3"/>
        <charset val="134"/>
      </rPr>
      <t>叶贤辉</t>
    </r>
    <r>
      <rPr>
        <sz val="11"/>
        <color rgb="FF000000"/>
        <rFont val="Arial"/>
        <family val="2"/>
      </rPr>
      <t>/Xianhui Ye</t>
    </r>
    <phoneticPr fontId="21" type="noConversion"/>
  </si>
  <si>
    <t>20191001-1031</t>
    <phoneticPr fontId="21" type="noConversion"/>
  </si>
  <si>
    <t>煤气费/Gas Usage</t>
    <phoneticPr fontId="21" type="noConversion"/>
  </si>
  <si>
    <r>
      <rPr>
        <sz val="11"/>
        <color rgb="FF000000"/>
        <rFont val="SimSun"/>
        <family val="3"/>
        <charset val="134"/>
      </rPr>
      <t>吉利面试路费及住宿费</t>
    </r>
    <r>
      <rPr>
        <sz val="11"/>
        <color rgb="FF000000"/>
        <rFont val="Arial"/>
        <family val="2"/>
      </rPr>
      <t>/interview transportation&amp;accommendation</t>
    </r>
    <phoneticPr fontId="21" type="noConversion"/>
  </si>
  <si>
    <t>Rm3303(4 times)
Rm3003(3times)</t>
    <phoneticPr fontId="21" type="noConversion"/>
  </si>
  <si>
    <t>项目团队聚餐/Team Building Dinner</t>
    <phoneticPr fontId="21" type="noConversion"/>
  </si>
  <si>
    <t>李志鹏/Zhipeng Li</t>
    <phoneticPr fontId="21" type="noConversion"/>
  </si>
  <si>
    <t>徐萌萌Mengmeng Xu</t>
    <phoneticPr fontId="21" type="noConversion"/>
  </si>
  <si>
    <t>线束定制/Harness Customization</t>
    <phoneticPr fontId="21" type="noConversion"/>
  </si>
  <si>
    <t>路试司机费/Vehicle Road Test Driver</t>
    <phoneticPr fontId="21" type="noConversion"/>
  </si>
  <si>
    <t>房租/Rental</t>
    <phoneticPr fontId="21" type="noConversion"/>
  </si>
  <si>
    <t>20191218-20200617</t>
    <phoneticPr fontId="21" type="noConversion"/>
  </si>
  <si>
    <t>招待费</t>
  </si>
  <si>
    <t>发生日期</t>
    <phoneticPr fontId="21" type="noConversion"/>
  </si>
  <si>
    <t>事由摘要</t>
    <phoneticPr fontId="21" type="noConversion"/>
  </si>
  <si>
    <t>报销类别</t>
    <phoneticPr fontId="21" type="noConversion"/>
  </si>
  <si>
    <t>单价</t>
    <phoneticPr fontId="21" type="noConversion"/>
  </si>
  <si>
    <t>数量</t>
    <phoneticPr fontId="21" type="noConversion"/>
  </si>
  <si>
    <t>备注说明</t>
    <phoneticPr fontId="21" type="noConversion"/>
  </si>
  <si>
    <t>小 计</t>
  </si>
  <si>
    <t>FE项目水果招待</t>
  </si>
  <si>
    <t>FE/GE项目行车记录仪套装</t>
  </si>
  <si>
    <t>杂费及耗材</t>
  </si>
  <si>
    <r>
      <t>行车记录仪</t>
    </r>
    <r>
      <rPr>
        <sz val="10"/>
        <rFont val="Verdana"/>
        <family val="2"/>
      </rPr>
      <t>+64GB</t>
    </r>
    <r>
      <rPr>
        <sz val="10"/>
        <rFont val="Microsoft YaHei"/>
        <family val="2"/>
      </rPr>
      <t>存储卡</t>
    </r>
    <r>
      <rPr>
        <sz val="10"/>
        <rFont val="Verdana"/>
        <family val="2"/>
      </rPr>
      <t>/3</t>
    </r>
    <r>
      <rPr>
        <sz val="10"/>
        <rFont val="Microsoft YaHei"/>
        <family val="2"/>
      </rPr>
      <t>套</t>
    </r>
  </si>
  <si>
    <t>FE/GE读卡器/存储卡</t>
  </si>
  <si>
    <r>
      <t>读卡器</t>
    </r>
    <r>
      <rPr>
        <sz val="10"/>
        <rFont val="Verdana"/>
        <family val="2"/>
      </rPr>
      <t>/2</t>
    </r>
    <r>
      <rPr>
        <sz val="10"/>
        <rFont val="Microsoft YaHei"/>
        <family val="2"/>
      </rPr>
      <t>套；存储卡</t>
    </r>
    <r>
      <rPr>
        <sz val="10"/>
        <rFont val="Verdana"/>
        <family val="2"/>
      </rPr>
      <t>64GB/3</t>
    </r>
    <r>
      <rPr>
        <sz val="10"/>
        <rFont val="Microsoft YaHei"/>
        <family val="2"/>
      </rPr>
      <t>套</t>
    </r>
  </si>
  <si>
    <t>FE招待费</t>
  </si>
  <si>
    <t>王家跃，历鑫辉，范国栋，李志鹏</t>
  </si>
  <si>
    <t>FE/GE 移动硬盘</t>
  </si>
  <si>
    <r>
      <t>移动硬盘</t>
    </r>
    <r>
      <rPr>
        <sz val="10"/>
        <rFont val="Verdana"/>
        <family val="2"/>
      </rPr>
      <t>4TB/2</t>
    </r>
    <r>
      <rPr>
        <sz val="10"/>
        <rFont val="Microsoft YaHei"/>
        <family val="2"/>
      </rPr>
      <t>套</t>
    </r>
  </si>
  <si>
    <t>FE/GE 零食</t>
  </si>
  <si>
    <t>福利</t>
  </si>
  <si>
    <r>
      <t>FE/GE</t>
    </r>
    <r>
      <rPr>
        <sz val="10"/>
        <rFont val="Microsoft YaHei"/>
        <family val="2"/>
      </rPr>
      <t>，</t>
    </r>
    <r>
      <rPr>
        <sz val="10"/>
        <rFont val="Verdana"/>
        <family val="2"/>
      </rPr>
      <t>362.37+377.23</t>
    </r>
  </si>
  <si>
    <t>FE试验车救援，加油</t>
  </si>
  <si>
    <t>其他</t>
  </si>
  <si>
    <t>救援用车，救援加油</t>
  </si>
  <si>
    <t>FE项目车辆应急电源</t>
  </si>
  <si>
    <t>GE项目路试事故处理</t>
  </si>
  <si>
    <t>2000赔偿，400停车费，160吃饭</t>
  </si>
  <si>
    <t>小   计</t>
    <phoneticPr fontId="21" type="noConversion"/>
  </si>
  <si>
    <t>李志鹏报销明细</t>
    <phoneticPr fontId="21" type="noConversion"/>
  </si>
  <si>
    <t>招待费&amp;杂费/Entertainment&amp;Miscellaneous</t>
    <phoneticPr fontId="21" type="noConversion"/>
  </si>
  <si>
    <t>CANoe4</t>
    <phoneticPr fontId="21" type="noConversion"/>
  </si>
  <si>
    <t>CANoe5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</si>
</sst>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yyyy\-mm\-dd;@"/>
    <numFmt numFmtId="178" formatCode="_ * #,##0_ ;_ * \-#,##0_ ;_ * &quot;-&quot;_ ;_ @_ "/>
    <numFmt numFmtId="179" formatCode="yyyy/m/d;@"/>
    <numFmt numFmtId="180" formatCode="#,##0.00_ "/>
    <numFmt numFmtId="181" formatCode="0.00_);[Red]\(0.00\)"/>
    <numFmt numFmtId="182" formatCode="0_);[Red]\(0\)"/>
    <numFmt numFmtId="18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3"/>
      <charset val="134"/>
    </font>
    <font>
      <sz val="10"/>
      <name val="Microsoft YaHei"/>
      <family val="2"/>
    </font>
    <font>
      <sz val="10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33" fillId="7" borderId="13" xfId="0" applyFont="1" applyFill="1" applyBorder="1" applyAlignment="1">
      <alignment horizontal="center" vertical="center"/>
    </xf>
    <xf numFmtId="38" fontId="33" fillId="0" borderId="13" xfId="0" applyNumberFormat="1" applyFont="1" applyBorder="1" applyAlignment="1">
      <alignment horizontal="center" vertical="center"/>
    </xf>
    <xf numFmtId="38" fontId="33" fillId="7" borderId="13" xfId="0" applyNumberFormat="1" applyFont="1" applyFill="1" applyBorder="1" applyAlignment="1">
      <alignment horizontal="center" vertical="center"/>
    </xf>
    <xf numFmtId="178" fontId="34" fillId="20" borderId="20" xfId="0" applyNumberFormat="1" applyFont="1" applyFill="1" applyBorder="1" applyAlignment="1">
      <alignment horizontal="center" vertical="center"/>
    </xf>
    <xf numFmtId="179" fontId="35" fillId="0" borderId="21" xfId="0" applyNumberFormat="1" applyFont="1" applyBorder="1" applyAlignment="1">
      <alignment horizontal="center" vertical="center"/>
    </xf>
    <xf numFmtId="180" fontId="33" fillId="7" borderId="13" xfId="0" applyNumberFormat="1" applyFont="1" applyFill="1" applyBorder="1" applyAlignment="1" applyProtection="1">
      <alignment horizontal="center" vertical="center"/>
      <protection locked="0"/>
    </xf>
    <xf numFmtId="181" fontId="33" fillId="0" borderId="13" xfId="0" applyNumberFormat="1" applyFont="1" applyBorder="1" applyAlignment="1">
      <alignment horizontal="center" vertical="center"/>
    </xf>
    <xf numFmtId="182" fontId="33" fillId="7" borderId="19" xfId="0" applyNumberFormat="1" applyFont="1" applyFill="1" applyBorder="1" applyAlignment="1" applyProtection="1">
      <alignment horizontal="center" vertical="center"/>
      <protection locked="0"/>
    </xf>
    <xf numFmtId="49" fontId="33" fillId="7" borderId="19" xfId="0" applyNumberFormat="1" applyFont="1" applyFill="1" applyBorder="1" applyAlignment="1" applyProtection="1">
      <alignment horizontal="center" vertical="center"/>
      <protection locked="0"/>
    </xf>
    <xf numFmtId="183" fontId="34" fillId="20" borderId="22" xfId="0" applyNumberFormat="1" applyFont="1" applyFill="1" applyBorder="1" applyAlignment="1">
      <alignment horizontal="center" vertical="center"/>
    </xf>
    <xf numFmtId="181" fontId="33" fillId="7" borderId="16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>
      <alignment vertical="center"/>
    </xf>
    <xf numFmtId="181" fontId="33" fillId="7" borderId="13" xfId="0" applyNumberFormat="1" applyFont="1" applyFill="1" applyBorder="1" applyAlignment="1" applyProtection="1">
      <alignment horizontal="center" vertical="center"/>
      <protection locked="0"/>
    </xf>
    <xf numFmtId="182" fontId="33" fillId="7" borderId="14" xfId="0" applyNumberFormat="1" applyFont="1" applyFill="1" applyBorder="1" applyAlignment="1" applyProtection="1">
      <alignment horizontal="center"/>
      <protection locked="0"/>
    </xf>
    <xf numFmtId="0" fontId="37" fillId="0" borderId="0" xfId="0" applyFont="1">
      <alignment vertical="center"/>
    </xf>
    <xf numFmtId="49" fontId="33" fillId="7" borderId="14" xfId="0" applyNumberFormat="1" applyFont="1" applyFill="1" applyBorder="1" applyAlignment="1" applyProtection="1">
      <alignment horizontal="center"/>
      <protection locked="0"/>
    </xf>
    <xf numFmtId="14" fontId="33" fillId="7" borderId="25" xfId="0" applyNumberFormat="1" applyFont="1" applyFill="1" applyBorder="1" applyAlignment="1">
      <alignment horizontal="center" vertical="center"/>
    </xf>
    <xf numFmtId="40" fontId="34" fillId="20" borderId="22" xfId="0" applyNumberFormat="1" applyFont="1" applyFill="1" applyBorder="1" applyAlignment="1">
      <alignment horizontal="center" vertical="center"/>
    </xf>
    <xf numFmtId="0" fontId="29" fillId="0" borderId="15" xfId="0" applyFont="1" applyBorder="1" applyAlignment="1">
      <alignment vertical="center"/>
    </xf>
    <xf numFmtId="40" fontId="24" fillId="0" borderId="13" xfId="0" applyNumberFormat="1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9" fillId="0" borderId="13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49" fontId="33" fillId="7" borderId="17" xfId="0" applyNumberFormat="1" applyFont="1" applyFill="1" applyBorder="1" applyAlignment="1">
      <alignment horizontal="center" vertical="center"/>
    </xf>
    <xf numFmtId="49" fontId="33" fillId="7" borderId="18" xfId="0" applyNumberFormat="1" applyFont="1" applyFill="1" applyBorder="1" applyAlignment="1">
      <alignment horizontal="center" vertical="center"/>
    </xf>
    <xf numFmtId="49" fontId="33" fillId="7" borderId="19" xfId="0" applyNumberFormat="1" applyFont="1" applyFill="1" applyBorder="1" applyAlignment="1">
      <alignment horizontal="center" vertical="center"/>
    </xf>
    <xf numFmtId="0" fontId="33" fillId="7" borderId="23" xfId="0" applyFont="1" applyFill="1" applyBorder="1" applyAlignment="1" applyProtection="1">
      <alignment horizontal="center" vertical="center"/>
      <protection locked="0"/>
    </xf>
    <xf numFmtId="0" fontId="33" fillId="7" borderId="24" xfId="0" applyFont="1" applyFill="1" applyBorder="1" applyAlignment="1" applyProtection="1">
      <alignment horizontal="center" vertical="center"/>
      <protection locked="0"/>
    </xf>
    <xf numFmtId="0" fontId="33" fillId="7" borderId="14" xfId="0" applyFont="1" applyFill="1" applyBorder="1" applyAlignment="1" applyProtection="1">
      <alignment horizontal="center" vertical="center"/>
      <protection locked="0"/>
    </xf>
    <xf numFmtId="49" fontId="33" fillId="7" borderId="23" xfId="0" applyNumberFormat="1" applyFont="1" applyFill="1" applyBorder="1" applyAlignment="1">
      <alignment horizontal="center" vertical="center"/>
    </xf>
    <xf numFmtId="49" fontId="33" fillId="7" borderId="24" xfId="0" applyNumberFormat="1" applyFont="1" applyFill="1" applyBorder="1" applyAlignment="1">
      <alignment horizontal="center" vertical="center"/>
    </xf>
    <xf numFmtId="49" fontId="33" fillId="7" borderId="14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7" fontId="24" fillId="0" borderId="13" xfId="0" applyNumberFormat="1" applyFont="1" applyBorder="1" applyAlignment="1">
      <alignment horizontal="center" vertical="center"/>
    </xf>
  </cellXfs>
  <cellStyles count="59">
    <cellStyle name="20% - 强调文字颜色 1 2" xfId="57" xr:uid="{00000000-0005-0000-0000-000068000000}"/>
    <cellStyle name="20% - 强调文字颜色 2 2" xfId="38" xr:uid="{00000000-0005-0000-0000-00003D000000}"/>
    <cellStyle name="20% - 强调文字颜色 3 2" xfId="29" xr:uid="{00000000-0005-0000-0000-000022000000}"/>
    <cellStyle name="20% - 强调文字颜色 4 2" xfId="39" xr:uid="{00000000-0005-0000-0000-00003F000000}"/>
    <cellStyle name="20% - 强调文字颜色 5 2" xfId="42" xr:uid="{00000000-0005-0000-0000-000049000000}"/>
    <cellStyle name="20% - 强调文字颜色 6 2" xfId="28" xr:uid="{00000000-0005-0000-0000-000021000000}"/>
    <cellStyle name="40% - 强调文字颜色 1 2" xfId="37" xr:uid="{00000000-0005-0000-0000-00003A000000}"/>
    <cellStyle name="40% - 强调文字颜色 2 2" xfId="27" xr:uid="{00000000-0005-0000-0000-00001F000000}"/>
    <cellStyle name="40% - 强调文字颜色 3 2" xfId="25" xr:uid="{00000000-0005-0000-0000-00001D000000}"/>
    <cellStyle name="40% - 强调文字颜色 4 2" xfId="46" xr:uid="{00000000-0005-0000-0000-000050000000}"/>
    <cellStyle name="40% - 强调文字颜色 5 2" xfId="31" xr:uid="{00000000-0005-0000-0000-000026000000}"/>
    <cellStyle name="40% - 强调文字颜色 6 2" xfId="34" xr:uid="{00000000-0005-0000-0000-000031000000}"/>
    <cellStyle name="60% - 强调文字颜色 1 2" xfId="23" xr:uid="{00000000-0005-0000-0000-00001B000000}"/>
    <cellStyle name="60% - 强调文字颜色 2 2" xfId="21" xr:uid="{00000000-0005-0000-0000-000019000000}"/>
    <cellStyle name="60% - 强调文字颜色 3 2" xfId="20" xr:uid="{00000000-0005-0000-0000-000018000000}"/>
    <cellStyle name="60% - 强调文字颜色 4 2" xfId="55" xr:uid="{00000000-0005-0000-0000-000066000000}"/>
    <cellStyle name="60% - 强调文字颜色 5 2" xfId="49" xr:uid="{00000000-0005-0000-0000-000056000000}"/>
    <cellStyle name="60% - 强调文字颜色 6 2" xfId="43" xr:uid="{00000000-0005-0000-0000-00004D000000}"/>
    <cellStyle name="标题 1 2" xfId="52" xr:uid="{00000000-0005-0000-0000-000062000000}"/>
    <cellStyle name="标题 2 2" xfId="48" xr:uid="{00000000-0005-0000-0000-000053000000}"/>
    <cellStyle name="标题 3 2" xfId="18" xr:uid="{00000000-0005-0000-0000-000016000000}"/>
    <cellStyle name="标题 4 2" xfId="16" xr:uid="{00000000-0005-0000-0000-000014000000}"/>
    <cellStyle name="标题 5" xfId="9" xr:uid="{00000000-0005-0000-0000-00000B000000}"/>
    <cellStyle name="差 2" xfId="15" xr:uid="{00000000-0005-0000-0000-000013000000}"/>
    <cellStyle name="常规" xfId="0" builtinId="0"/>
    <cellStyle name="常规 2" xfId="14" xr:uid="{00000000-0005-0000-0000-000012000000}"/>
    <cellStyle name="常规 2 10" xfId="53" xr:uid="{00000000-0005-0000-0000-000064000000}"/>
    <cellStyle name="常规 2 2" xfId="47" xr:uid="{00000000-0005-0000-0000-000052000000}"/>
    <cellStyle name="常规 2 3" xfId="54" xr:uid="{00000000-0005-0000-0000-000065000000}"/>
    <cellStyle name="常规 2 4" xfId="22" xr:uid="{00000000-0005-0000-0000-00001A000000}"/>
    <cellStyle name="常规 2 5" xfId="13" xr:uid="{00000000-0005-0000-0000-000010000000}"/>
    <cellStyle name="常规 2 6" xfId="50" xr:uid="{00000000-0005-0000-0000-000057000000}"/>
    <cellStyle name="常规 2 7" xfId="12" xr:uid="{00000000-0005-0000-0000-00000F000000}"/>
    <cellStyle name="常规 2 8" xfId="44" xr:uid="{00000000-0005-0000-0000-00004E000000}"/>
    <cellStyle name="常规 2 9" xfId="51" xr:uid="{00000000-0005-0000-0000-000059000000}"/>
    <cellStyle name="常规 3" xfId="40" xr:uid="{00000000-0005-0000-0000-000043000000}"/>
    <cellStyle name="常规 4" xfId="11" xr:uid="{00000000-0005-0000-0000-00000E000000}"/>
    <cellStyle name="常规 5" xfId="10" xr:uid="{00000000-0005-0000-0000-00000C000000}"/>
    <cellStyle name="常规 6" xfId="8" xr:uid="{00000000-0005-0000-0000-00000A000000}"/>
    <cellStyle name="常规 7" xfId="58" xr:uid="{00000000-0005-0000-0000-000069000000}"/>
    <cellStyle name="常规 8" xfId="6" xr:uid="{00000000-0005-0000-0000-000006000000}"/>
    <cellStyle name="常规 9" xfId="32" xr:uid="{00000000-0005-0000-0000-000029000000}"/>
    <cellStyle name="好 2" xfId="7" xr:uid="{00000000-0005-0000-0000-000007000000}"/>
    <cellStyle name="汇总 2" xfId="56" xr:uid="{00000000-0005-0000-0000-000067000000}"/>
    <cellStyle name="计算 2" xfId="5" xr:uid="{00000000-0005-0000-0000-000005000000}"/>
    <cellStyle name="检查单元格 2" xfId="4" xr:uid="{00000000-0005-0000-0000-000004000000}"/>
    <cellStyle name="解释性文本 2" xfId="35" xr:uid="{00000000-0005-0000-0000-000035000000}"/>
    <cellStyle name="警告文本 2" xfId="3" xr:uid="{00000000-0005-0000-0000-000003000000}"/>
    <cellStyle name="链接单元格 2" xfId="2" xr:uid="{00000000-0005-0000-0000-000002000000}"/>
    <cellStyle name="强调文字颜色 1 2" xfId="36" xr:uid="{00000000-0005-0000-0000-000039000000}"/>
    <cellStyle name="强调文字颜色 2 2" xfId="26" xr:uid="{00000000-0005-0000-0000-00001E000000}"/>
    <cellStyle name="强调文字颜色 3 2" xfId="24" xr:uid="{00000000-0005-0000-0000-00001C000000}"/>
    <cellStyle name="强调文字颜色 4 2" xfId="45" xr:uid="{00000000-0005-0000-0000-00004F000000}"/>
    <cellStyle name="强调文字颜色 5 2" xfId="30" xr:uid="{00000000-0005-0000-0000-000025000000}"/>
    <cellStyle name="强调文字颜色 6 2" xfId="33" xr:uid="{00000000-0005-0000-0000-00002F000000}"/>
    <cellStyle name="适中 2" xfId="17" xr:uid="{00000000-0005-0000-0000-000015000000}"/>
    <cellStyle name="输出 2" xfId="41" xr:uid="{00000000-0005-0000-0000-000048000000}"/>
    <cellStyle name="输入 2" xfId="19" xr:uid="{00000000-0005-0000-0000-000017000000}"/>
    <cellStyle name="注释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19-12-03T14:46:07.66" personId="{152E4B44-4AE8-E749-A9CF-46DB860F8634}" id="{55499471-C962-BA42-85B6-10FCEA68E673}">
    <text>11月29日调休一天</text>
  </threadedComment>
  <threadedComment ref="D7" dT="2019-12-03T14:46:29.05" personId="{152E4B44-4AE8-E749-A9CF-46DB860F8634}" id="{DA87C24B-1DAB-D74A-9D43-F344F5D86D4B}">
    <text>11月27日调休半天4小时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19-12-03T02:42:59.01" personId="{152E4B44-4AE8-E749-A9CF-46DB860F8634}" id="{F7305054-C067-9741-8857-34ADD05DFF1A}">
    <text>房东应印度工程师要求客厅加装空调一台，续约半年要求一次性付清租金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10" zoomScaleNormal="110" workbookViewId="0">
      <selection activeCell="E14" sqref="E14"/>
    </sheetView>
  </sheetViews>
  <sheetFormatPr baseColWidth="10" defaultColWidth="8.83203125" defaultRowHeight="14"/>
  <cols>
    <col min="1" max="1" width="43.33203125" style="23" customWidth="1"/>
    <col min="2" max="2" width="26.5" style="23" customWidth="1"/>
    <col min="3" max="3" width="18.5" style="24" customWidth="1"/>
    <col min="4" max="4" width="19" style="23" customWidth="1"/>
    <col min="5" max="5" width="21.6640625" style="24" customWidth="1"/>
    <col min="6" max="6" width="12.5" style="23" customWidth="1"/>
    <col min="7" max="16384" width="8.83203125" style="18"/>
  </cols>
  <sheetData>
    <row r="1" spans="1:6" s="14" customFormat="1" ht="29" customHeight="1">
      <c r="A1" s="12" t="s">
        <v>42</v>
      </c>
      <c r="B1" s="12" t="s">
        <v>43</v>
      </c>
      <c r="C1" s="13" t="s">
        <v>44</v>
      </c>
      <c r="D1" s="12" t="s">
        <v>45</v>
      </c>
      <c r="E1" s="13" t="s">
        <v>46</v>
      </c>
      <c r="F1" s="12" t="s">
        <v>47</v>
      </c>
    </row>
    <row r="2" spans="1:6">
      <c r="A2" s="15" t="s">
        <v>48</v>
      </c>
      <c r="B2" s="15" t="s">
        <v>49</v>
      </c>
      <c r="C2" s="16">
        <f>'工时清单Effort Hours Breakdown'!F2</f>
        <v>245</v>
      </c>
      <c r="D2" s="15">
        <v>225</v>
      </c>
      <c r="E2" s="17">
        <f>D2*C2</f>
        <v>55125</v>
      </c>
      <c r="F2" s="15"/>
    </row>
    <row r="3" spans="1:6">
      <c r="A3" s="15" t="s">
        <v>48</v>
      </c>
      <c r="B3" s="15" t="s">
        <v>50</v>
      </c>
      <c r="C3" s="16">
        <f>'工时清单Effort Hours Breakdown'!F3</f>
        <v>203.2</v>
      </c>
      <c r="D3" s="15">
        <v>225</v>
      </c>
      <c r="E3" s="17">
        <f t="shared" ref="E3:E6" si="0">D3*C3</f>
        <v>45720</v>
      </c>
      <c r="F3" s="15"/>
    </row>
    <row r="4" spans="1:6">
      <c r="A4" s="15" t="s">
        <v>48</v>
      </c>
      <c r="B4" s="15" t="s">
        <v>51</v>
      </c>
      <c r="C4" s="16">
        <f>'工时清单Effort Hours Breakdown'!F4</f>
        <v>195.5</v>
      </c>
      <c r="D4" s="15">
        <v>225</v>
      </c>
      <c r="E4" s="17">
        <f t="shared" si="0"/>
        <v>43987.5</v>
      </c>
      <c r="F4" s="15"/>
    </row>
    <row r="5" spans="1:6">
      <c r="A5" s="15" t="s">
        <v>48</v>
      </c>
      <c r="B5" s="15" t="s">
        <v>52</v>
      </c>
      <c r="C5" s="16">
        <f>'工时清单Effort Hours Breakdown'!F5</f>
        <v>225.2</v>
      </c>
      <c r="D5" s="15">
        <v>225</v>
      </c>
      <c r="E5" s="17">
        <f t="shared" si="0"/>
        <v>50670</v>
      </c>
      <c r="F5" s="15"/>
    </row>
    <row r="6" spans="1:6">
      <c r="A6" s="15" t="s">
        <v>48</v>
      </c>
      <c r="B6" s="38" t="s">
        <v>76</v>
      </c>
      <c r="C6" s="37">
        <f>'工时清单Effort Hours Breakdown'!F6</f>
        <v>193</v>
      </c>
      <c r="D6" s="32">
        <v>225</v>
      </c>
      <c r="E6" s="17">
        <f t="shared" si="0"/>
        <v>43425</v>
      </c>
      <c r="F6" s="32"/>
    </row>
    <row r="7" spans="1:6">
      <c r="A7" s="15" t="s">
        <v>48</v>
      </c>
      <c r="B7" s="38" t="str">
        <f>'工时清单Effort Hours Breakdown'!B7</f>
        <v>范国栋/Guodong Fan</v>
      </c>
      <c r="C7" s="37">
        <f>'工时清单Effort Hours Breakdown'!F7</f>
        <v>247.60000000000002</v>
      </c>
      <c r="D7" s="32">
        <v>225</v>
      </c>
      <c r="E7" s="17">
        <f>D7*C7</f>
        <v>55710.000000000007</v>
      </c>
      <c r="F7" s="32"/>
    </row>
    <row r="8" spans="1:6">
      <c r="A8" s="15" t="s">
        <v>48</v>
      </c>
      <c r="B8" s="38" t="s">
        <v>95</v>
      </c>
      <c r="C8" s="37">
        <f>'工时清单Effort Hours Breakdown'!F8</f>
        <v>233.45</v>
      </c>
      <c r="D8" s="43">
        <v>225</v>
      </c>
      <c r="E8" s="17">
        <f t="shared" ref="E8:E10" si="1">D8*C8</f>
        <v>52526.25</v>
      </c>
      <c r="F8" s="43"/>
    </row>
    <row r="9" spans="1:6">
      <c r="A9" s="15" t="s">
        <v>48</v>
      </c>
      <c r="B9" s="48" t="s">
        <v>96</v>
      </c>
      <c r="C9" s="37">
        <f>'工时清单Effort Hours Breakdown'!F9</f>
        <v>217.5</v>
      </c>
      <c r="D9" s="43">
        <v>225</v>
      </c>
      <c r="E9" s="17">
        <f t="shared" si="1"/>
        <v>48937.5</v>
      </c>
      <c r="F9" s="43"/>
    </row>
    <row r="10" spans="1:6">
      <c r="A10" s="15" t="s">
        <v>48</v>
      </c>
      <c r="B10" s="38" t="s">
        <v>97</v>
      </c>
      <c r="C10" s="37">
        <f>'工时清单Effort Hours Breakdown'!F10</f>
        <v>252.15</v>
      </c>
      <c r="D10" s="43">
        <v>225</v>
      </c>
      <c r="E10" s="17">
        <f t="shared" si="1"/>
        <v>56733.75</v>
      </c>
      <c r="F10" s="43"/>
    </row>
    <row r="11" spans="1:6">
      <c r="A11" s="15" t="s">
        <v>53</v>
      </c>
      <c r="B11" s="15"/>
      <c r="C11" s="17">
        <f>E11/D11</f>
        <v>247.55555555555554</v>
      </c>
      <c r="D11" s="15">
        <v>225</v>
      </c>
      <c r="E11" s="17">
        <f>'租赁设备费Equipment Rental'!G14</f>
        <v>55700</v>
      </c>
      <c r="F11" s="15"/>
    </row>
    <row r="12" spans="1:6">
      <c r="A12" s="15" t="s">
        <v>54</v>
      </c>
      <c r="B12" s="15"/>
      <c r="C12" s="17">
        <f t="shared" ref="C12" si="2">E12/D12</f>
        <v>78.797777777777782</v>
      </c>
      <c r="D12" s="15">
        <v>225</v>
      </c>
      <c r="E12" s="17">
        <f>报销Reimbursement!C8</f>
        <v>17729.5</v>
      </c>
      <c r="F12" s="15"/>
    </row>
    <row r="13" spans="1:6">
      <c r="A13" s="38" t="s">
        <v>81</v>
      </c>
      <c r="B13" s="32"/>
      <c r="C13" s="33">
        <f>E13/D13</f>
        <v>99.895511111111119</v>
      </c>
      <c r="D13" s="32">
        <v>225</v>
      </c>
      <c r="E13" s="33">
        <f>印度工程师费用IndianEngineerExpenses!E7</f>
        <v>22476.49</v>
      </c>
      <c r="F13" s="32"/>
    </row>
    <row r="14" spans="1:6" ht="20">
      <c r="A14" s="41" t="s">
        <v>82</v>
      </c>
      <c r="B14" s="19"/>
      <c r="C14" s="20">
        <f>SUM(C2:C13)</f>
        <v>2438.8488444444447</v>
      </c>
      <c r="D14" s="19"/>
      <c r="E14" s="21">
        <f>SUM(E2:E13)</f>
        <v>548740.99</v>
      </c>
      <c r="F14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="130" zoomScaleNormal="130" workbookViewId="0">
      <selection activeCell="G11" sqref="G11"/>
    </sheetView>
  </sheetViews>
  <sheetFormatPr baseColWidth="10" defaultColWidth="9" defaultRowHeight="14"/>
  <cols>
    <col min="1" max="1" width="5.5" customWidth="1"/>
    <col min="2" max="2" width="22.5" customWidth="1"/>
    <col min="3" max="3" width="17.5" customWidth="1"/>
    <col min="4" max="4" width="22.5" customWidth="1"/>
    <col min="5" max="5" width="17.5" customWidth="1"/>
    <col min="6" max="6" width="28.1640625" customWidth="1"/>
    <col min="7" max="7" width="14.33203125" style="5" customWidth="1"/>
  </cols>
  <sheetData>
    <row r="1" spans="1:7" s="11" customFormat="1" ht="48" customHeight="1">
      <c r="A1" s="25" t="s">
        <v>56</v>
      </c>
      <c r="B1" s="25" t="s">
        <v>57</v>
      </c>
      <c r="C1" s="25" t="s">
        <v>58</v>
      </c>
      <c r="D1" s="25" t="s">
        <v>59</v>
      </c>
      <c r="E1" s="25" t="s">
        <v>60</v>
      </c>
      <c r="F1" s="25" t="s">
        <v>61</v>
      </c>
      <c r="G1" s="26" t="s">
        <v>62</v>
      </c>
    </row>
    <row r="2" spans="1:7">
      <c r="A2" s="43">
        <v>1</v>
      </c>
      <c r="B2" s="43" t="s">
        <v>49</v>
      </c>
      <c r="C2" s="43" t="s">
        <v>0</v>
      </c>
      <c r="D2" s="43">
        <f>21*8</f>
        <v>168</v>
      </c>
      <c r="E2" s="43">
        <v>70</v>
      </c>
      <c r="F2" s="43">
        <f>D2+E2*1.1</f>
        <v>245</v>
      </c>
      <c r="G2" s="43"/>
    </row>
    <row r="3" spans="1:7" s="5" customFormat="1">
      <c r="A3" s="43">
        <v>2</v>
      </c>
      <c r="B3" s="43" t="s">
        <v>50</v>
      </c>
      <c r="C3" s="43" t="s">
        <v>0</v>
      </c>
      <c r="D3" s="43">
        <f t="shared" ref="D3:D9" si="0">21*8</f>
        <v>168</v>
      </c>
      <c r="E3" s="43">
        <v>32</v>
      </c>
      <c r="F3" s="43">
        <f>D3+E3*1.1</f>
        <v>203.2</v>
      </c>
      <c r="G3" s="43">
        <v>4.5</v>
      </c>
    </row>
    <row r="4" spans="1:7" ht="16.5" customHeight="1">
      <c r="A4" s="43">
        <v>3</v>
      </c>
      <c r="B4" s="43" t="s">
        <v>51</v>
      </c>
      <c r="C4" s="43" t="s">
        <v>0</v>
      </c>
      <c r="D4" s="43">
        <f t="shared" si="0"/>
        <v>168</v>
      </c>
      <c r="E4" s="43">
        <v>25</v>
      </c>
      <c r="F4" s="43">
        <f t="shared" ref="F4:F10" si="1">D4+E4*1.1</f>
        <v>195.5</v>
      </c>
      <c r="G4" s="43">
        <v>4</v>
      </c>
    </row>
    <row r="5" spans="1:7" s="5" customFormat="1">
      <c r="A5" s="43">
        <v>4</v>
      </c>
      <c r="B5" s="43" t="s">
        <v>52</v>
      </c>
      <c r="C5" s="43" t="s">
        <v>41</v>
      </c>
      <c r="D5" s="43">
        <f t="shared" si="0"/>
        <v>168</v>
      </c>
      <c r="E5" s="43">
        <v>52</v>
      </c>
      <c r="F5" s="43">
        <f t="shared" si="1"/>
        <v>225.2</v>
      </c>
      <c r="G5" s="43"/>
    </row>
    <row r="6" spans="1:7" s="5" customFormat="1">
      <c r="A6" s="43">
        <v>5</v>
      </c>
      <c r="B6" s="38" t="s">
        <v>76</v>
      </c>
      <c r="C6" s="43" t="s">
        <v>41</v>
      </c>
      <c r="D6" s="43">
        <f>21*8-8</f>
        <v>160</v>
      </c>
      <c r="E6" s="43">
        <v>30</v>
      </c>
      <c r="F6" s="43">
        <f t="shared" si="1"/>
        <v>193</v>
      </c>
      <c r="G6" s="43">
        <v>21</v>
      </c>
    </row>
    <row r="7" spans="1:7" s="5" customFormat="1">
      <c r="A7" s="43">
        <v>6</v>
      </c>
      <c r="B7" s="38" t="s">
        <v>77</v>
      </c>
      <c r="C7" s="38" t="s">
        <v>94</v>
      </c>
      <c r="D7" s="43">
        <f>21*8-4</f>
        <v>164</v>
      </c>
      <c r="E7" s="43">
        <v>76</v>
      </c>
      <c r="F7" s="43">
        <f t="shared" si="1"/>
        <v>247.60000000000002</v>
      </c>
      <c r="G7" s="43">
        <v>7</v>
      </c>
    </row>
    <row r="8" spans="1:7" s="5" customFormat="1">
      <c r="A8" s="43">
        <v>7</v>
      </c>
      <c r="B8" s="38" t="s">
        <v>95</v>
      </c>
      <c r="C8" s="38" t="s">
        <v>94</v>
      </c>
      <c r="D8" s="43">
        <f t="shared" si="0"/>
        <v>168</v>
      </c>
      <c r="E8" s="43">
        <v>59.5</v>
      </c>
      <c r="F8" s="43">
        <f t="shared" si="1"/>
        <v>233.45</v>
      </c>
      <c r="G8" s="43">
        <v>15</v>
      </c>
    </row>
    <row r="9" spans="1:7" s="5" customFormat="1">
      <c r="A9" s="43">
        <v>8</v>
      </c>
      <c r="B9" s="48" t="s">
        <v>96</v>
      </c>
      <c r="C9" s="43" t="s">
        <v>41</v>
      </c>
      <c r="D9" s="43">
        <f t="shared" si="0"/>
        <v>168</v>
      </c>
      <c r="E9" s="43">
        <v>45</v>
      </c>
      <c r="F9" s="43">
        <f t="shared" si="1"/>
        <v>217.5</v>
      </c>
      <c r="G9" s="43"/>
    </row>
    <row r="10" spans="1:7" s="5" customFormat="1">
      <c r="A10" s="43">
        <v>9</v>
      </c>
      <c r="B10" s="38" t="s">
        <v>97</v>
      </c>
      <c r="C10" s="38" t="s">
        <v>94</v>
      </c>
      <c r="D10" s="43">
        <f>21*8</f>
        <v>168</v>
      </c>
      <c r="E10" s="43">
        <v>76.5</v>
      </c>
      <c r="F10" s="43">
        <f t="shared" si="1"/>
        <v>252.15</v>
      </c>
      <c r="G10" s="43">
        <v>3</v>
      </c>
    </row>
    <row r="11" spans="1:7">
      <c r="A11" s="73" t="s">
        <v>55</v>
      </c>
      <c r="B11" s="74"/>
      <c r="C11" s="27"/>
      <c r="D11" s="22">
        <f>SUM(D2:D10)</f>
        <v>1500</v>
      </c>
      <c r="E11" s="22">
        <f>SUM(E2:E10)</f>
        <v>466</v>
      </c>
      <c r="F11" s="19">
        <f>SUM(F2:F10)</f>
        <v>2012.6000000000001</v>
      </c>
      <c r="G11" s="19">
        <f>SUM(G2:G10)</f>
        <v>54.5</v>
      </c>
    </row>
    <row r="17" spans="3:3">
      <c r="C17" s="43"/>
    </row>
    <row r="21" spans="3:3" ht="13" customHeight="1"/>
  </sheetData>
  <mergeCells count="1">
    <mergeCell ref="A11:B11"/>
  </mergeCells>
  <phoneticPr fontId="2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1</v>
      </c>
      <c r="B1" s="6" t="s">
        <v>2</v>
      </c>
      <c r="C1" s="6" t="s">
        <v>3</v>
      </c>
    </row>
    <row r="2" spans="1:3">
      <c r="A2" s="7" t="s">
        <v>4</v>
      </c>
      <c r="B2" s="7">
        <v>10</v>
      </c>
      <c r="C2" s="7" t="s">
        <v>5</v>
      </c>
    </row>
    <row r="3" spans="1:3">
      <c r="A3" s="7" t="s">
        <v>6</v>
      </c>
      <c r="B3" s="7">
        <v>13</v>
      </c>
      <c r="C3" s="7" t="s">
        <v>7</v>
      </c>
    </row>
    <row r="4" spans="1:3">
      <c r="A4" s="8" t="s">
        <v>8</v>
      </c>
      <c r="B4" s="8">
        <v>15</v>
      </c>
      <c r="C4" s="8" t="s">
        <v>9</v>
      </c>
    </row>
    <row r="5" spans="1:3">
      <c r="A5" s="7" t="s">
        <v>10</v>
      </c>
      <c r="B5" s="7">
        <v>4</v>
      </c>
      <c r="C5" s="7" t="s">
        <v>5</v>
      </c>
    </row>
    <row r="6" spans="1:3">
      <c r="A6" s="7" t="s">
        <v>11</v>
      </c>
      <c r="B6" s="7">
        <v>8</v>
      </c>
      <c r="C6" s="7" t="s">
        <v>12</v>
      </c>
    </row>
    <row r="7" spans="1:3">
      <c r="A7" s="7" t="s">
        <v>13</v>
      </c>
      <c r="B7" s="7">
        <v>10</v>
      </c>
      <c r="C7" s="7" t="s">
        <v>7</v>
      </c>
    </row>
    <row r="8" spans="1:3">
      <c r="A8" s="7" t="s">
        <v>14</v>
      </c>
      <c r="B8" s="7">
        <v>2</v>
      </c>
      <c r="C8" s="7" t="s">
        <v>15</v>
      </c>
    </row>
    <row r="9" spans="1:3">
      <c r="A9" s="9" t="s">
        <v>16</v>
      </c>
      <c r="B9" s="9">
        <v>4</v>
      </c>
      <c r="C9" s="8" t="s">
        <v>17</v>
      </c>
    </row>
    <row r="10" spans="1:3">
      <c r="A10" s="9" t="s">
        <v>18</v>
      </c>
      <c r="B10" s="9">
        <v>6</v>
      </c>
      <c r="C10" s="8" t="s">
        <v>19</v>
      </c>
    </row>
    <row r="11" spans="1:3">
      <c r="A11" s="10" t="s">
        <v>20</v>
      </c>
      <c r="B11" s="10">
        <v>4</v>
      </c>
      <c r="C11" s="7" t="s">
        <v>17</v>
      </c>
    </row>
    <row r="12" spans="1:3">
      <c r="A12" s="10" t="s">
        <v>21</v>
      </c>
      <c r="B12" s="10">
        <v>4</v>
      </c>
      <c r="C12" s="7" t="s">
        <v>19</v>
      </c>
    </row>
    <row r="13" spans="1:3">
      <c r="A13" s="10" t="s">
        <v>22</v>
      </c>
      <c r="B13" s="10">
        <v>4</v>
      </c>
      <c r="C13" s="7" t="s">
        <v>23</v>
      </c>
    </row>
    <row r="14" spans="1:3">
      <c r="A14" s="10" t="s">
        <v>24</v>
      </c>
      <c r="B14" s="7">
        <v>4</v>
      </c>
      <c r="C14" s="7" t="s">
        <v>17</v>
      </c>
    </row>
    <row r="15" spans="1:3">
      <c r="A15" s="10" t="s">
        <v>25</v>
      </c>
      <c r="B15" s="7">
        <v>4</v>
      </c>
      <c r="C15" s="7" t="s">
        <v>26</v>
      </c>
    </row>
    <row r="16" spans="1:3">
      <c r="A16" s="10" t="s">
        <v>27</v>
      </c>
      <c r="B16" s="7">
        <v>4</v>
      </c>
      <c r="C16" s="7" t="s">
        <v>19</v>
      </c>
    </row>
    <row r="17" spans="1:5">
      <c r="A17" s="10" t="s">
        <v>28</v>
      </c>
      <c r="B17" s="7">
        <v>13</v>
      </c>
      <c r="C17" s="7" t="s">
        <v>29</v>
      </c>
      <c r="E17" s="4" t="s">
        <v>30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abSelected="1" zoomScale="130" zoomScaleNormal="130" workbookViewId="0">
      <selection activeCell="F22" sqref="F22"/>
    </sheetView>
  </sheetViews>
  <sheetFormatPr baseColWidth="10" defaultColWidth="9" defaultRowHeight="14"/>
  <cols>
    <col min="1" max="1" width="16" style="23" customWidth="1"/>
    <col min="2" max="2" width="20.6640625" style="23" customWidth="1"/>
    <col min="3" max="3" width="14.83203125" style="23" customWidth="1"/>
    <col min="4" max="4" width="23" style="23" customWidth="1"/>
    <col min="5" max="5" width="22.6640625" style="23" customWidth="1"/>
    <col min="6" max="6" width="28.33203125" style="23" customWidth="1"/>
    <col min="7" max="7" width="18" style="24" customWidth="1"/>
    <col min="8" max="16384" width="9" style="18"/>
  </cols>
  <sheetData>
    <row r="1" spans="1:7" s="29" customFormat="1">
      <c r="A1" s="25" t="s">
        <v>63</v>
      </c>
      <c r="B1" s="25" t="s">
        <v>64</v>
      </c>
      <c r="C1" s="25" t="s">
        <v>65</v>
      </c>
      <c r="D1" s="25" t="s">
        <v>66</v>
      </c>
      <c r="E1" s="25" t="s">
        <v>67</v>
      </c>
      <c r="F1" s="25" t="s">
        <v>68</v>
      </c>
      <c r="G1" s="28" t="s">
        <v>69</v>
      </c>
    </row>
    <row r="2" spans="1:7">
      <c r="A2" s="15">
        <v>1</v>
      </c>
      <c r="B2" s="15" t="s">
        <v>31</v>
      </c>
      <c r="C2" s="15">
        <v>1</v>
      </c>
      <c r="D2" s="15">
        <v>3000</v>
      </c>
      <c r="E2" s="30">
        <v>43437</v>
      </c>
      <c r="F2" s="15">
        <v>31</v>
      </c>
      <c r="G2" s="31">
        <v>3000</v>
      </c>
    </row>
    <row r="3" spans="1:7">
      <c r="A3" s="15">
        <v>2</v>
      </c>
      <c r="B3" s="15" t="s">
        <v>70</v>
      </c>
      <c r="C3" s="15">
        <v>2</v>
      </c>
      <c r="D3" s="15">
        <v>200</v>
      </c>
      <c r="E3" s="30">
        <v>43453</v>
      </c>
      <c r="F3" s="15">
        <v>31</v>
      </c>
      <c r="G3" s="17">
        <f>C3*D3*F3/31</f>
        <v>400</v>
      </c>
    </row>
    <row r="4" spans="1:7">
      <c r="A4" s="15">
        <v>3</v>
      </c>
      <c r="B4" s="15" t="s">
        <v>32</v>
      </c>
      <c r="C4" s="15">
        <v>1</v>
      </c>
      <c r="D4" s="15">
        <v>8000</v>
      </c>
      <c r="E4" s="30">
        <v>43456</v>
      </c>
      <c r="F4" s="15">
        <v>31</v>
      </c>
      <c r="G4" s="17">
        <f t="shared" ref="G4:G13" si="0">C4*D4*F4/31</f>
        <v>8000</v>
      </c>
    </row>
    <row r="5" spans="1:7">
      <c r="A5" s="15">
        <v>4</v>
      </c>
      <c r="B5" s="15" t="s">
        <v>33</v>
      </c>
      <c r="C5" s="15">
        <v>1</v>
      </c>
      <c r="D5" s="15">
        <v>3000</v>
      </c>
      <c r="E5" s="30">
        <v>43493</v>
      </c>
      <c r="F5" s="15">
        <v>31</v>
      </c>
      <c r="G5" s="17">
        <f t="shared" si="0"/>
        <v>3000</v>
      </c>
    </row>
    <row r="6" spans="1:7">
      <c r="A6" s="15">
        <v>5</v>
      </c>
      <c r="B6" s="15" t="s">
        <v>34</v>
      </c>
      <c r="C6" s="15">
        <v>1</v>
      </c>
      <c r="D6" s="15">
        <v>8000</v>
      </c>
      <c r="E6" s="30">
        <v>43475</v>
      </c>
      <c r="F6" s="15">
        <v>31</v>
      </c>
      <c r="G6" s="17">
        <f t="shared" si="0"/>
        <v>8000</v>
      </c>
    </row>
    <row r="7" spans="1:7">
      <c r="A7" s="15">
        <v>6</v>
      </c>
      <c r="B7" s="15" t="s">
        <v>35</v>
      </c>
      <c r="C7" s="15">
        <v>1</v>
      </c>
      <c r="D7" s="15">
        <v>3000</v>
      </c>
      <c r="E7" s="30">
        <v>43476</v>
      </c>
      <c r="F7" s="15">
        <v>31</v>
      </c>
      <c r="G7" s="17">
        <f t="shared" si="0"/>
        <v>3000</v>
      </c>
    </row>
    <row r="8" spans="1:7">
      <c r="A8" s="15">
        <v>7</v>
      </c>
      <c r="B8" s="15" t="s">
        <v>71</v>
      </c>
      <c r="C8" s="15">
        <v>1</v>
      </c>
      <c r="D8" s="15">
        <v>300</v>
      </c>
      <c r="E8" s="30">
        <v>43479</v>
      </c>
      <c r="F8" s="15">
        <v>31</v>
      </c>
      <c r="G8" s="17">
        <f t="shared" si="0"/>
        <v>300</v>
      </c>
    </row>
    <row r="9" spans="1:7">
      <c r="A9" s="15">
        <v>8</v>
      </c>
      <c r="B9" s="15" t="s">
        <v>84</v>
      </c>
      <c r="C9" s="40">
        <v>1</v>
      </c>
      <c r="D9" s="40">
        <v>8000</v>
      </c>
      <c r="E9" s="30">
        <v>43475</v>
      </c>
      <c r="F9" s="40">
        <v>31</v>
      </c>
      <c r="G9" s="33">
        <f t="shared" si="0"/>
        <v>8000</v>
      </c>
    </row>
    <row r="10" spans="1:7">
      <c r="A10" s="15">
        <v>9</v>
      </c>
      <c r="B10" s="15" t="s">
        <v>36</v>
      </c>
      <c r="C10" s="15">
        <v>1</v>
      </c>
      <c r="D10" s="15">
        <v>3000</v>
      </c>
      <c r="E10" s="30">
        <v>43516</v>
      </c>
      <c r="F10" s="15">
        <v>31</v>
      </c>
      <c r="G10" s="17">
        <f t="shared" si="0"/>
        <v>3000</v>
      </c>
    </row>
    <row r="11" spans="1:7">
      <c r="A11" s="15">
        <v>10</v>
      </c>
      <c r="B11" s="15" t="s">
        <v>37</v>
      </c>
      <c r="C11" s="15">
        <v>1</v>
      </c>
      <c r="D11" s="15">
        <v>3000</v>
      </c>
      <c r="E11" s="30">
        <v>43516</v>
      </c>
      <c r="F11" s="15">
        <v>31</v>
      </c>
      <c r="G11" s="17">
        <f t="shared" si="0"/>
        <v>3000</v>
      </c>
    </row>
    <row r="12" spans="1:7">
      <c r="A12" s="72">
        <v>11</v>
      </c>
      <c r="B12" s="15" t="s">
        <v>144</v>
      </c>
      <c r="C12" s="43">
        <v>1</v>
      </c>
      <c r="D12" s="43">
        <v>8000</v>
      </c>
      <c r="E12" s="96">
        <v>43739</v>
      </c>
      <c r="F12" s="43">
        <v>31</v>
      </c>
      <c r="G12" s="33">
        <f t="shared" si="0"/>
        <v>8000</v>
      </c>
    </row>
    <row r="13" spans="1:7">
      <c r="A13" s="72">
        <v>12</v>
      </c>
      <c r="B13" s="15" t="s">
        <v>145</v>
      </c>
      <c r="C13" s="43">
        <v>1</v>
      </c>
      <c r="D13" s="43">
        <v>8000</v>
      </c>
      <c r="E13" s="96">
        <v>43770</v>
      </c>
      <c r="F13" s="43">
        <v>31</v>
      </c>
      <c r="G13" s="33">
        <f t="shared" si="0"/>
        <v>8000</v>
      </c>
    </row>
    <row r="14" spans="1:7">
      <c r="A14" s="75" t="s">
        <v>55</v>
      </c>
      <c r="B14" s="76"/>
      <c r="C14" s="77"/>
      <c r="D14" s="76"/>
      <c r="E14" s="76"/>
      <c r="F14" s="78"/>
      <c r="G14" s="20">
        <f>SUM(G2:G13)</f>
        <v>55700</v>
      </c>
    </row>
  </sheetData>
  <mergeCells count="1">
    <mergeCell ref="A14:F14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zoomScale="140" zoomScaleNormal="140" workbookViewId="0">
      <selection activeCell="C2" sqref="C2:C7"/>
    </sheetView>
  </sheetViews>
  <sheetFormatPr baseColWidth="10" defaultColWidth="9" defaultRowHeight="14"/>
  <cols>
    <col min="1" max="1" width="13.5" style="18" customWidth="1"/>
    <col min="2" max="2" width="21.33203125" style="23" customWidth="1"/>
    <col min="3" max="3" width="15.1640625" style="23" customWidth="1"/>
    <col min="4" max="4" width="63.33203125" style="18" customWidth="1"/>
    <col min="5" max="5" width="9" style="18" hidden="1" customWidth="1"/>
    <col min="6" max="7" width="9" style="18"/>
    <col min="8" max="8" width="5.83203125" style="18" customWidth="1"/>
    <col min="9" max="9" width="25.1640625" style="18" customWidth="1"/>
    <col min="10" max="10" width="13.83203125" style="18" customWidth="1"/>
    <col min="11" max="16384" width="9" style="18"/>
  </cols>
  <sheetData>
    <row r="1" spans="1:4" ht="15" customHeight="1">
      <c r="A1" s="36" t="s">
        <v>72</v>
      </c>
      <c r="B1" s="36" t="s">
        <v>73</v>
      </c>
      <c r="C1" s="36" t="s">
        <v>74</v>
      </c>
      <c r="D1" s="34" t="s">
        <v>75</v>
      </c>
    </row>
    <row r="2" spans="1:4" s="23" customFormat="1">
      <c r="A2" s="32">
        <v>1</v>
      </c>
      <c r="B2" s="81" t="s">
        <v>99</v>
      </c>
      <c r="C2" s="32">
        <v>1198</v>
      </c>
      <c r="D2" s="39" t="s">
        <v>100</v>
      </c>
    </row>
    <row r="3" spans="1:4" s="23" customFormat="1">
      <c r="A3" s="43">
        <v>2</v>
      </c>
      <c r="B3" s="82"/>
      <c r="C3" s="43">
        <v>970</v>
      </c>
      <c r="D3" s="39" t="s">
        <v>107</v>
      </c>
    </row>
    <row r="4" spans="1:4">
      <c r="A4" s="43">
        <v>3</v>
      </c>
      <c r="B4" s="38" t="s">
        <v>102</v>
      </c>
      <c r="C4" s="32">
        <v>1980.4</v>
      </c>
      <c r="D4" s="38" t="s">
        <v>105</v>
      </c>
    </row>
    <row r="5" spans="1:4">
      <c r="A5" s="43">
        <v>4</v>
      </c>
      <c r="B5" s="70" t="s">
        <v>108</v>
      </c>
      <c r="C5" s="71">
        <f>J31</f>
        <v>7822.1</v>
      </c>
      <c r="D5" s="48" t="s">
        <v>143</v>
      </c>
    </row>
    <row r="6" spans="1:4">
      <c r="A6" s="43">
        <v>5</v>
      </c>
      <c r="B6" s="80" t="s">
        <v>109</v>
      </c>
      <c r="C6" s="43">
        <v>900</v>
      </c>
      <c r="D6" s="38" t="s">
        <v>110</v>
      </c>
    </row>
    <row r="7" spans="1:4">
      <c r="A7" s="43">
        <v>6</v>
      </c>
      <c r="B7" s="80"/>
      <c r="C7" s="43">
        <v>4859</v>
      </c>
      <c r="D7" s="46" t="s">
        <v>111</v>
      </c>
    </row>
    <row r="8" spans="1:4">
      <c r="A8" s="79" t="s">
        <v>98</v>
      </c>
      <c r="B8" s="78"/>
      <c r="C8" s="19">
        <f>SUM(C2:C7)</f>
        <v>17729.5</v>
      </c>
      <c r="D8" s="35"/>
    </row>
    <row r="17" spans="1:10">
      <c r="A17" s="18" t="s">
        <v>142</v>
      </c>
    </row>
    <row r="18" spans="1:10">
      <c r="A18" s="52" t="s">
        <v>115</v>
      </c>
      <c r="B18" s="83" t="s">
        <v>116</v>
      </c>
      <c r="C18" s="84"/>
      <c r="D18" s="84"/>
      <c r="E18" s="85"/>
      <c r="F18" s="53" t="s">
        <v>117</v>
      </c>
      <c r="G18" s="53" t="s">
        <v>118</v>
      </c>
      <c r="H18" s="54" t="s">
        <v>119</v>
      </c>
      <c r="I18" s="52" t="s">
        <v>120</v>
      </c>
      <c r="J18" s="55" t="s">
        <v>121</v>
      </c>
    </row>
    <row r="19" spans="1:10">
      <c r="A19" s="56">
        <v>43773</v>
      </c>
      <c r="B19" s="86" t="s">
        <v>122</v>
      </c>
      <c r="C19" s="87"/>
      <c r="D19" s="87"/>
      <c r="E19" s="88"/>
      <c r="F19" s="57" t="s">
        <v>114</v>
      </c>
      <c r="G19" s="58">
        <v>75</v>
      </c>
      <c r="H19" s="59">
        <v>1</v>
      </c>
      <c r="I19" s="60"/>
      <c r="J19" s="61">
        <f>G19*H19</f>
        <v>75</v>
      </c>
    </row>
    <row r="20" spans="1:10" ht="16">
      <c r="A20" s="56">
        <v>43773</v>
      </c>
      <c r="B20" s="86" t="s">
        <v>123</v>
      </c>
      <c r="C20" s="87"/>
      <c r="D20" s="87"/>
      <c r="E20" s="88"/>
      <c r="F20" s="57" t="s">
        <v>124</v>
      </c>
      <c r="G20" s="62">
        <v>1164</v>
      </c>
      <c r="H20" s="59">
        <v>1</v>
      </c>
      <c r="I20" s="63" t="s">
        <v>125</v>
      </c>
      <c r="J20" s="61">
        <f t="shared" ref="J20:J30" si="0">G20*H20</f>
        <v>1164</v>
      </c>
    </row>
    <row r="21" spans="1:10" ht="16">
      <c r="A21" s="56">
        <v>43773</v>
      </c>
      <c r="B21" s="86" t="s">
        <v>126</v>
      </c>
      <c r="C21" s="87"/>
      <c r="D21" s="87"/>
      <c r="E21" s="88"/>
      <c r="F21" s="57" t="s">
        <v>124</v>
      </c>
      <c r="G21" s="64">
        <v>217.5</v>
      </c>
      <c r="H21" s="65">
        <v>1</v>
      </c>
      <c r="I21" s="63" t="s">
        <v>127</v>
      </c>
      <c r="J21" s="61">
        <f t="shared" si="0"/>
        <v>217.5</v>
      </c>
    </row>
    <row r="22" spans="1:10">
      <c r="A22" s="56">
        <v>43774</v>
      </c>
      <c r="B22" s="86" t="s">
        <v>128</v>
      </c>
      <c r="C22" s="87"/>
      <c r="D22" s="87"/>
      <c r="E22" s="88"/>
      <c r="F22" s="57" t="s">
        <v>114</v>
      </c>
      <c r="G22" s="62">
        <v>903</v>
      </c>
      <c r="H22" s="59">
        <v>1</v>
      </c>
      <c r="I22" s="60" t="s">
        <v>129</v>
      </c>
      <c r="J22" s="61">
        <f t="shared" si="0"/>
        <v>903</v>
      </c>
    </row>
    <row r="23" spans="1:10" ht="16">
      <c r="A23" s="56">
        <v>43774</v>
      </c>
      <c r="B23" s="86" t="s">
        <v>130</v>
      </c>
      <c r="C23" s="87"/>
      <c r="D23" s="87"/>
      <c r="E23" s="88"/>
      <c r="F23" s="57" t="s">
        <v>124</v>
      </c>
      <c r="G23" s="62">
        <v>1456</v>
      </c>
      <c r="H23" s="59">
        <v>1</v>
      </c>
      <c r="I23" s="63" t="s">
        <v>131</v>
      </c>
      <c r="J23" s="61">
        <f t="shared" si="0"/>
        <v>1456</v>
      </c>
    </row>
    <row r="24" spans="1:10" ht="16">
      <c r="A24" s="56">
        <v>43780</v>
      </c>
      <c r="B24" s="92" t="s">
        <v>132</v>
      </c>
      <c r="C24" s="93"/>
      <c r="D24" s="93"/>
      <c r="E24" s="94"/>
      <c r="F24" s="57" t="s">
        <v>133</v>
      </c>
      <c r="G24" s="62">
        <v>739.6</v>
      </c>
      <c r="H24" s="59">
        <v>1</v>
      </c>
      <c r="I24" s="66" t="s">
        <v>134</v>
      </c>
      <c r="J24" s="61">
        <f t="shared" si="0"/>
        <v>739.6</v>
      </c>
    </row>
    <row r="25" spans="1:10" ht="16">
      <c r="A25" s="56">
        <v>43785</v>
      </c>
      <c r="B25" s="92" t="s">
        <v>135</v>
      </c>
      <c r="C25" s="93"/>
      <c r="D25" s="93"/>
      <c r="E25" s="94"/>
      <c r="F25" s="57" t="s">
        <v>136</v>
      </c>
      <c r="G25" s="62">
        <v>250</v>
      </c>
      <c r="H25" s="59">
        <v>1</v>
      </c>
      <c r="I25" s="63" t="s">
        <v>137</v>
      </c>
      <c r="J25" s="61">
        <f t="shared" si="0"/>
        <v>250</v>
      </c>
    </row>
    <row r="26" spans="1:10" ht="16">
      <c r="A26" s="56">
        <v>43789</v>
      </c>
      <c r="B26" s="92" t="s">
        <v>138</v>
      </c>
      <c r="C26" s="93"/>
      <c r="D26" s="93"/>
      <c r="E26" s="94"/>
      <c r="F26" s="57" t="s">
        <v>124</v>
      </c>
      <c r="G26" s="62">
        <v>389</v>
      </c>
      <c r="H26" s="59">
        <v>1</v>
      </c>
      <c r="I26" s="63"/>
      <c r="J26" s="61">
        <f t="shared" si="0"/>
        <v>389</v>
      </c>
    </row>
    <row r="27" spans="1:10">
      <c r="A27" s="56">
        <v>43794</v>
      </c>
      <c r="B27" s="86" t="s">
        <v>139</v>
      </c>
      <c r="C27" s="87"/>
      <c r="D27" s="87"/>
      <c r="E27" s="88"/>
      <c r="F27" s="57" t="s">
        <v>136</v>
      </c>
      <c r="G27" s="64">
        <v>2560</v>
      </c>
      <c r="H27" s="65">
        <v>1</v>
      </c>
      <c r="I27" s="67" t="s">
        <v>140</v>
      </c>
      <c r="J27" s="61">
        <f t="shared" si="0"/>
        <v>2560</v>
      </c>
    </row>
    <row r="28" spans="1:10">
      <c r="A28" s="56">
        <v>43795</v>
      </c>
      <c r="B28" s="86" t="s">
        <v>122</v>
      </c>
      <c r="C28" s="87"/>
      <c r="D28" s="87"/>
      <c r="E28" s="88"/>
      <c r="F28" s="57" t="s">
        <v>133</v>
      </c>
      <c r="G28" s="62">
        <v>68</v>
      </c>
      <c r="H28" s="59">
        <v>1</v>
      </c>
      <c r="I28" s="60"/>
      <c r="J28" s="61">
        <f t="shared" si="0"/>
        <v>68</v>
      </c>
    </row>
    <row r="29" spans="1:10">
      <c r="A29" s="56"/>
      <c r="B29" s="86"/>
      <c r="C29" s="87"/>
      <c r="D29" s="87"/>
      <c r="E29" s="88"/>
      <c r="F29" s="57"/>
      <c r="G29" s="62"/>
      <c r="H29" s="59"/>
      <c r="I29" s="60"/>
      <c r="J29" s="61">
        <f t="shared" si="0"/>
        <v>0</v>
      </c>
    </row>
    <row r="30" spans="1:10">
      <c r="A30" s="56"/>
      <c r="B30" s="86"/>
      <c r="C30" s="87"/>
      <c r="D30" s="87"/>
      <c r="E30" s="88"/>
      <c r="F30" s="57"/>
      <c r="G30" s="64"/>
      <c r="H30" s="65"/>
      <c r="I30" s="67"/>
      <c r="J30" s="61">
        <f t="shared" si="0"/>
        <v>0</v>
      </c>
    </row>
    <row r="31" spans="1:10">
      <c r="A31" s="68" t="s">
        <v>141</v>
      </c>
      <c r="B31" s="89"/>
      <c r="C31" s="90"/>
      <c r="D31" s="90"/>
      <c r="E31" s="90"/>
      <c r="F31" s="90"/>
      <c r="G31" s="90"/>
      <c r="H31" s="90"/>
      <c r="I31" s="91"/>
      <c r="J31" s="69">
        <f>SUM(J19:J30)</f>
        <v>7822.1</v>
      </c>
    </row>
  </sheetData>
  <mergeCells count="17">
    <mergeCell ref="B30:E30"/>
    <mergeCell ref="B31:I31"/>
    <mergeCell ref="B24:E24"/>
    <mergeCell ref="B25:E25"/>
    <mergeCell ref="B26:E26"/>
    <mergeCell ref="B27:E27"/>
    <mergeCell ref="B28:E28"/>
    <mergeCell ref="B20:E20"/>
    <mergeCell ref="B21:E21"/>
    <mergeCell ref="B22:E22"/>
    <mergeCell ref="B23:E23"/>
    <mergeCell ref="B29:E29"/>
    <mergeCell ref="A8:B8"/>
    <mergeCell ref="B6:B7"/>
    <mergeCell ref="B2:B3"/>
    <mergeCell ref="B18:E18"/>
    <mergeCell ref="B19:E19"/>
  </mergeCells>
  <phoneticPr fontId="21" type="noConversion"/>
  <dataValidations count="2">
    <dataValidation type="list" allowBlank="1" showInputMessage="1" showErrorMessage="1" sqref="F19:F30" xr:uid="{C8D4813B-D97E-9944-8C6B-A6E3A7907435}">
      <formula1>"招待费,杂费及耗材,福利,其他"</formula1>
    </dataValidation>
    <dataValidation type="list" allowBlank="1" showInputMessage="1" showErrorMessage="1" sqref="E19:E23 E27:E30" xr:uid="{6628252A-3696-834C-916C-1E4FDEAE686E}">
      <formula1>"交通,餐饮,住宿,杂费及耗材,福利,其它"</formula1>
    </dataValidation>
  </dataValidations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7FC-F494-644B-944B-FB778E28CB8E}">
  <sheetPr>
    <pageSetUpPr fitToPage="1"/>
  </sheetPr>
  <dimension ref="A1:F7"/>
  <sheetViews>
    <sheetView zoomScale="120" zoomScaleNormal="120" workbookViewId="0">
      <selection activeCell="E10" sqref="E10"/>
    </sheetView>
  </sheetViews>
  <sheetFormatPr baseColWidth="10" defaultRowHeight="14"/>
  <cols>
    <col min="1" max="1" width="29.33203125" style="18" customWidth="1"/>
    <col min="2" max="2" width="19.6640625" style="18" customWidth="1"/>
    <col min="3" max="3" width="16" style="18" customWidth="1"/>
    <col min="4" max="4" width="12.33203125" style="18" customWidth="1"/>
    <col min="5" max="5" width="12.6640625" style="18" customWidth="1"/>
    <col min="6" max="6" width="20.6640625" style="18" customWidth="1"/>
    <col min="7" max="16384" width="10.83203125" style="18"/>
  </cols>
  <sheetData>
    <row r="1" spans="1:6" ht="23" customHeight="1">
      <c r="A1" s="36" t="s">
        <v>78</v>
      </c>
      <c r="B1" s="36" t="s">
        <v>79</v>
      </c>
      <c r="C1" s="45" t="s">
        <v>90</v>
      </c>
      <c r="D1" s="36" t="s">
        <v>87</v>
      </c>
      <c r="E1" s="45" t="s">
        <v>89</v>
      </c>
      <c r="F1" s="36" t="s">
        <v>88</v>
      </c>
    </row>
    <row r="2" spans="1:6" ht="23" customHeight="1">
      <c r="A2" s="36" t="s">
        <v>112</v>
      </c>
      <c r="B2" s="43" t="s">
        <v>113</v>
      </c>
      <c r="C2" s="45">
        <v>3500</v>
      </c>
      <c r="D2" s="43">
        <v>6</v>
      </c>
      <c r="E2" s="45">
        <f>D2*C2</f>
        <v>21000</v>
      </c>
      <c r="F2" s="44" t="s">
        <v>93</v>
      </c>
    </row>
    <row r="3" spans="1:6" ht="26" customHeight="1">
      <c r="A3" s="32" t="s">
        <v>83</v>
      </c>
      <c r="B3" s="47" t="s">
        <v>103</v>
      </c>
      <c r="C3" s="43"/>
      <c r="D3" s="43">
        <v>1</v>
      </c>
      <c r="E3" s="32">
        <v>416.49</v>
      </c>
      <c r="F3" s="44" t="s">
        <v>93</v>
      </c>
    </row>
    <row r="4" spans="1:6" ht="26" customHeight="1">
      <c r="A4" s="43" t="s">
        <v>104</v>
      </c>
      <c r="B4" s="47" t="s">
        <v>103</v>
      </c>
      <c r="C4" s="43"/>
      <c r="D4" s="43">
        <v>1</v>
      </c>
      <c r="E4" s="43">
        <v>300</v>
      </c>
      <c r="F4" s="44" t="s">
        <v>91</v>
      </c>
    </row>
    <row r="5" spans="1:6" ht="28" customHeight="1">
      <c r="A5" s="38" t="s">
        <v>85</v>
      </c>
      <c r="B5" s="43" t="s">
        <v>86</v>
      </c>
      <c r="C5" s="43">
        <v>15</v>
      </c>
      <c r="D5" s="43">
        <v>4</v>
      </c>
      <c r="E5" s="43">
        <f>C5*D5</f>
        <v>60</v>
      </c>
      <c r="F5" s="44" t="s">
        <v>91</v>
      </c>
    </row>
    <row r="6" spans="1:6" ht="57" customHeight="1">
      <c r="A6" s="46" t="s">
        <v>92</v>
      </c>
      <c r="B6" s="50" t="s">
        <v>101</v>
      </c>
      <c r="C6" s="43">
        <v>100</v>
      </c>
      <c r="D6" s="43">
        <v>7</v>
      </c>
      <c r="E6" s="43">
        <f>D6*C6</f>
        <v>700</v>
      </c>
      <c r="F6" s="51" t="s">
        <v>106</v>
      </c>
    </row>
    <row r="7" spans="1:6" ht="28" customHeight="1">
      <c r="A7" s="95" t="s">
        <v>80</v>
      </c>
      <c r="B7" s="95"/>
      <c r="C7" s="42"/>
      <c r="D7" s="42"/>
      <c r="E7" s="49">
        <f>SUM(E2:E6)</f>
        <v>22476.49</v>
      </c>
      <c r="F7" s="35"/>
    </row>
  </sheetData>
  <mergeCells count="1">
    <mergeCell ref="A7:B7"/>
  </mergeCells>
  <phoneticPr fontId="21" type="noConversion"/>
  <pageMargins left="0.7" right="0.7" top="0.75" bottom="0.75" header="0.3" footer="0.3"/>
  <pageSetup paperSize="9" scale="66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39</v>
      </c>
      <c r="B1" s="1" t="s">
        <v>40</v>
      </c>
      <c r="C1" s="1" t="s">
        <v>38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Microsoft Office User</cp:lastModifiedBy>
  <cp:lastPrinted>2019-10-31T07:10:30Z</cp:lastPrinted>
  <dcterms:created xsi:type="dcterms:W3CDTF">2015-10-16T09:07:00Z</dcterms:created>
  <dcterms:modified xsi:type="dcterms:W3CDTF">2019-12-05T06:45:13Z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