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@Partner_Cost\"/>
    </mc:Choice>
  </mc:AlternateContent>
  <xr:revisionPtr revIDLastSave="0" documentId="13_ncr:1_{4D33AE81-53B1-409C-B3E9-8D678AA3F1E8}" xr6:coauthVersionLast="44" xr6:coauthVersionMax="45" xr10:uidLastSave="{00000000-0000-0000-0000-000000000000}"/>
  <bookViews>
    <workbookView xWindow="2235" yWindow="5730" windowWidth="21600" windowHeight="11385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E20" i="2"/>
  <c r="E19" i="2"/>
  <c r="E11" i="8" l="1"/>
  <c r="E10" i="8"/>
  <c r="E9" i="8"/>
  <c r="E8" i="8"/>
  <c r="E7" i="8"/>
  <c r="E6" i="8"/>
  <c r="E5" i="8"/>
  <c r="E4" i="8"/>
  <c r="E3" i="8"/>
  <c r="G2" i="10" l="1"/>
  <c r="C13" i="2"/>
  <c r="E14" i="2"/>
  <c r="C14" i="2"/>
  <c r="C12" i="2"/>
  <c r="E13" i="2"/>
  <c r="E12" i="2"/>
  <c r="E11" i="2"/>
  <c r="H11" i="4"/>
  <c r="H10" i="4"/>
  <c r="H9" i="4"/>
  <c r="H8" i="4"/>
  <c r="H7" i="4"/>
  <c r="H6" i="4"/>
  <c r="H5" i="4"/>
  <c r="H4" i="4"/>
  <c r="H3" i="4"/>
  <c r="F11" i="8"/>
  <c r="C10" i="2" s="1"/>
  <c r="E10" i="2" s="1"/>
  <c r="F7" i="8"/>
  <c r="C6" i="2" s="1"/>
  <c r="E6" i="2" s="1"/>
  <c r="D11" i="8"/>
  <c r="D4" i="8"/>
  <c r="F4" i="8" s="1"/>
  <c r="C3" i="2" s="1"/>
  <c r="D5" i="8"/>
  <c r="F5" i="8" s="1"/>
  <c r="C4" i="2" s="1"/>
  <c r="E4" i="2" s="1"/>
  <c r="D6" i="8"/>
  <c r="F6" i="8" s="1"/>
  <c r="C5" i="2" s="1"/>
  <c r="E5" i="2" s="1"/>
  <c r="D7" i="8"/>
  <c r="D8" i="8"/>
  <c r="F8" i="8" s="1"/>
  <c r="C7" i="2" s="1"/>
  <c r="E7" i="2" s="1"/>
  <c r="D9" i="8"/>
  <c r="F9" i="8"/>
  <c r="C8" i="2"/>
  <c r="E8" i="2" s="1"/>
  <c r="D10" i="8"/>
  <c r="F10" i="8" s="1"/>
  <c r="C9" i="2" s="1"/>
  <c r="E9" i="2" s="1"/>
  <c r="D3" i="8"/>
  <c r="F3" i="8"/>
  <c r="C2" i="2" s="1"/>
  <c r="E2" i="2" s="1"/>
  <c r="E12" i="8"/>
  <c r="D7" i="6"/>
  <c r="G6" i="10"/>
  <c r="C4" i="9"/>
  <c r="H12" i="4"/>
  <c r="D12" i="8" l="1"/>
  <c r="E3" i="2"/>
  <c r="E15" i="2" s="1"/>
  <c r="C15" i="2"/>
  <c r="F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tc={2805A124-E492-BE43-8426-B68A58CC3D5D}</author>
  </authors>
  <commentList>
    <comment ref="D11" authorId="0" shapeId="0" xr:uid="{2805A124-E492-BE43-8426-B68A58CC3D5D}">
      <text>
        <t>[Threaded comment]
Your version of Excel allows you to read this threaded comment; however, any edits to it will get removed if the file is opened in a newer version of Excel. Learn more: https://go.microsoft.com/fwlink/?linkid=870924
Comment:
    3月9日开始入项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tc={258295EA-7ABB-3046-A832-A2B9BF9DA526}</author>
  </authors>
  <commentList>
    <comment ref="H2" authorId="0" shapeId="0" xr:uid="{258295EA-7ABB-3046-A832-A2B9BF9DA526}">
      <text>
        <t>[Threaded comment]
Your version of Excel allows you to read this threaded comment; however, any edits to it will get removed if the file is opened in a newer version of Excel. Learn more: https://go.microsoft.com/fwlink/?linkid=870924
Comment:
    其中200元是斌总的住所打扫</t>
      </text>
    </comment>
  </commentList>
</comments>
</file>

<file path=xl/sharedStrings.xml><?xml version="1.0" encoding="utf-8"?>
<sst xmlns="http://schemas.openxmlformats.org/spreadsheetml/2006/main" count="136" uniqueCount="102">
  <si>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</si>
  <si>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</si>
  <si>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</si>
  <si>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</si>
  <si>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</si>
  <si>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</si>
  <si>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</si>
  <si>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</si>
  <si>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</si>
  <si>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</si>
  <si>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</si>
  <si>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</si>
  <si>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</si>
  <si>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</si>
  <si>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</si>
  <si>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</si>
  <si>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</si>
  <si>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</si>
  <si>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</si>
  <si>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</si>
  <si>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</si>
  <si>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</si>
  <si>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</si>
  <si>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</si>
  <si>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</si>
  <si>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</si>
  <si>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</si>
  <si>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</si>
  <si>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</si>
  <si>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</si>
  <si>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</si>
  <si>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</si>
  <si>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</si>
  <si>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</si>
  <si>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</si>
  <si>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</si>
  <si>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</si>
  <si>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</si>
  <si>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</si>
  <si>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</si>
  <si>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</si>
  <si>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</si>
  <si>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</si>
  <si>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</si>
  <si>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</si>
  <si>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</si>
  <si>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</si>
  <si>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</si>
  <si>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</si>
  <si>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</si>
  <si>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</si>
  <si>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</si>
  <si>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</si>
  <si>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</si>
  <si>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</si>
  <si>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</si>
  <si>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</si>
  <si>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</si>
  <si>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</si>
  <si>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</si>
  <si>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</si>
  <si>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</si>
  <si>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</si>
  <si>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</si>
  <si>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</si>
  <si>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</si>
  <si>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</si>
  <si>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</si>
  <si>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</si>
  <si>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</si>
  <si>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r>
      <rPr>
        <sz val="11"/>
        <color indexed="8"/>
        <rFont val="宋体"/>
        <family val="3"/>
        <charset val="134"/>
      </rPr>
      <t>徐萌萌</t>
    </r>
    <r>
      <rPr>
        <sz val="11"/>
        <color indexed="8"/>
        <rFont val="Arial"/>
        <family val="2"/>
      </rPr>
      <t>/Mengmeng Xu</t>
    </r>
    <phoneticPr fontId="21" type="noConversion"/>
  </si>
  <si>
    <r>
      <rPr>
        <sz val="11"/>
        <color indexed="8"/>
        <rFont val="宋体"/>
        <family val="3"/>
        <charset val="134"/>
      </rPr>
      <t>崔丁太</t>
    </r>
    <r>
      <rPr>
        <sz val="11"/>
        <color indexed="8"/>
        <rFont val="Arial"/>
        <family val="2"/>
      </rPr>
      <t>/Dingtai Cui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</si>
  <si>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</si>
  <si>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李艳</t>
    </r>
    <r>
      <rPr>
        <sz val="11"/>
        <color indexed="8"/>
        <rFont val="Arial"/>
        <family val="2"/>
      </rPr>
      <t>/Yan Li</t>
    </r>
    <phoneticPr fontId="21" type="noConversion"/>
  </si>
  <si>
    <t>范国栋/Guodong Fan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</si>
  <si>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</si>
  <si>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r>
      <rPr>
        <sz val="11"/>
        <color rgb="FF000000"/>
        <rFont val="SimSun"/>
        <family val="3"/>
        <charset val="134"/>
      </rPr>
      <t>赵洪飞</t>
    </r>
    <r>
      <rPr>
        <sz val="11"/>
        <color rgb="FF000000"/>
        <rFont val="Arial"/>
        <family val="2"/>
      </rPr>
      <t>/Hongfei Zhao</t>
    </r>
    <phoneticPr fontId="21" type="noConversion"/>
  </si>
  <si>
    <r>
      <rPr>
        <sz val="11"/>
        <color rgb="FF000000"/>
        <rFont val="SimSun"/>
        <family val="3"/>
        <charset val="134"/>
      </rPr>
      <t>文明鑫</t>
    </r>
    <r>
      <rPr>
        <sz val="11"/>
        <color rgb="FF000000"/>
        <rFont val="Arial"/>
        <family val="3"/>
        <charset val="134"/>
      </rPr>
      <t>/Mingxin Wen</t>
    </r>
    <phoneticPr fontId="21" type="noConversion"/>
  </si>
  <si>
    <t>GE-13</t>
    <phoneticPr fontId="21" type="noConversion"/>
  </si>
  <si>
    <t>杨明星/Mingxing Yang</t>
    <phoneticPr fontId="21" type="noConversion"/>
  </si>
  <si>
    <t>FE-5AB/6AB</t>
    <phoneticPr fontId="21" type="noConversion"/>
  </si>
  <si>
    <t>/</t>
    <phoneticPr fontId="21" type="noConversion"/>
  </si>
  <si>
    <t>FE-5AB/6AB&amp;FE-3AH</t>
    <phoneticPr fontId="21" type="noConversion"/>
  </si>
  <si>
    <r>
      <rPr>
        <b/>
        <sz val="11"/>
        <color rgb="FF000000"/>
        <rFont val="Arial"/>
        <family val="3"/>
      </rPr>
      <t>当月结算工时</t>
    </r>
    <r>
      <rPr>
        <b/>
        <sz val="11"/>
        <color rgb="FF000000"/>
        <rFont val="Arial"/>
        <family val="2"/>
      </rPr>
      <t>/Caculated Hours</t>
    </r>
    <phoneticPr fontId="21" type="noConversion"/>
  </si>
  <si>
    <t>Vehicle Spy1</t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</si>
  <si>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</si>
  <si>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t>CANoe1</t>
  </si>
  <si>
    <t>GL3000</t>
  </si>
  <si>
    <t>CANoe2</t>
  </si>
  <si>
    <t>CANanalyer</t>
  </si>
  <si>
    <r>
      <rPr>
        <sz val="11"/>
        <color indexed="8"/>
        <rFont val="宋体"/>
        <family val="3"/>
        <charset val="134"/>
      </rPr>
      <t>程控电源</t>
    </r>
  </si>
  <si>
    <t>CANoe3</t>
    <phoneticPr fontId="21" type="noConversion"/>
  </si>
  <si>
    <t>Vehicle Spy 2</t>
  </si>
  <si>
    <t>Vehicle Spy 3</t>
  </si>
  <si>
    <t>FE-3AH</t>
    <phoneticPr fontId="21" type="noConversion"/>
  </si>
  <si>
    <t>搭项目台架需用的扎带采购</t>
    <phoneticPr fontId="21" type="noConversion"/>
  </si>
  <si>
    <t>日常周保洁/Weekly Cleaning</t>
    <phoneticPr fontId="21" type="noConversion"/>
  </si>
  <si>
    <t>2020/03/01-2020/03/31</t>
    <phoneticPr fontId="21" type="noConversion"/>
  </si>
  <si>
    <t>Rm3003-Venugopal</t>
    <phoneticPr fontId="21" type="noConversion"/>
  </si>
  <si>
    <t>GE-13&amp;FE-5AB</t>
    <phoneticPr fontId="21" type="noConversion"/>
  </si>
  <si>
    <r>
      <rPr>
        <sz val="11"/>
        <color rgb="FF000000"/>
        <rFont val="Arial"/>
        <family val="3"/>
      </rPr>
      <t>FE-3AH</t>
    </r>
    <r>
      <rPr>
        <sz val="11"/>
        <color rgb="FF000000"/>
        <rFont val="SimSun"/>
        <family val="3"/>
        <charset val="134"/>
      </rPr>
      <t>测试用例编写</t>
    </r>
    <r>
      <rPr>
        <sz val="11"/>
        <color rgb="FF000000"/>
        <rFont val="Arial"/>
        <family val="3"/>
        <charset val="134"/>
      </rPr>
      <t>/FE-3AH Test Cases Design</t>
    </r>
    <phoneticPr fontId="21" type="noConversion"/>
  </si>
  <si>
    <t>40%/60%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</si>
</sst>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yyyy\-mm\-dd;@"/>
    <numFmt numFmtId="166" formatCode="0.00_);[Red]\(0.00\)"/>
  </numFmts>
  <fonts count="3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3"/>
      <charset val="134"/>
    </font>
    <font>
      <sz val="11"/>
      <color rgb="FF111F2C"/>
      <name val="PingFang SC"/>
      <family val="2"/>
      <charset val="134"/>
    </font>
    <font>
      <sz val="11"/>
      <color rgb="FF000000"/>
      <name val="Arial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164" fontId="25" fillId="2" borderId="13" xfId="0" applyNumberFormat="1" applyFont="1" applyFill="1" applyBorder="1">
      <alignment vertical="center"/>
    </xf>
    <xf numFmtId="164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164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165" fontId="24" fillId="0" borderId="13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4" fontId="24" fillId="0" borderId="13" xfId="0" quotePrefix="1" applyNumberFormat="1" applyFont="1" applyBorder="1" applyAlignment="1">
      <alignment horizontal="right" vertical="center"/>
    </xf>
    <xf numFmtId="164" fontId="24" fillId="0" borderId="13" xfId="0" applyNumberFormat="1" applyFont="1" applyBorder="1" applyAlignment="1">
      <alignment horizontal="right" vertical="center"/>
    </xf>
    <xf numFmtId="164" fontId="25" fillId="2" borderId="1" xfId="0" applyNumberFormat="1" applyFont="1" applyFill="1" applyBorder="1" applyAlignment="1">
      <alignment horizontal="right" vertical="center"/>
    </xf>
    <xf numFmtId="0" fontId="37" fillId="0" borderId="13" xfId="0" applyFont="1" applyBorder="1">
      <alignment vertical="center"/>
    </xf>
    <xf numFmtId="0" fontId="33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66" fontId="1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36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16" fontId="0" fillId="0" borderId="0" xfId="0" applyNumberFormat="1">
      <alignment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Normal" xfId="0" builtinId="0"/>
    <cellStyle name="好 2" xfId="7" xr:uid="{00000000-0005-0000-0000-000013000000}"/>
    <cellStyle name="差 2" xfId="15" xr:uid="{00000000-0005-0000-0000-000014000000}"/>
    <cellStyle name="常规 2" xfId="14" xr:uid="{00000000-0005-0000-0000-000015000000}"/>
    <cellStyle name="常规 2 10" xfId="53" xr:uid="{00000000-0005-0000-0000-000016000000}"/>
    <cellStyle name="常规 2 2" xfId="47" xr:uid="{00000000-0005-0000-0000-000017000000}"/>
    <cellStyle name="常规 2 3" xfId="54" xr:uid="{00000000-0005-0000-0000-000018000000}"/>
    <cellStyle name="常规 2 4" xfId="22" xr:uid="{00000000-0005-0000-0000-000019000000}"/>
    <cellStyle name="常规 2 5" xfId="13" xr:uid="{00000000-0005-0000-0000-00001A000000}"/>
    <cellStyle name="常规 2 6" xfId="50" xr:uid="{00000000-0005-0000-0000-00001B000000}"/>
    <cellStyle name="常规 2 7" xfId="12" xr:uid="{00000000-0005-0000-0000-00001C000000}"/>
    <cellStyle name="常规 2 8" xfId="44" xr:uid="{00000000-0005-0000-0000-00001D000000}"/>
    <cellStyle name="常规 2 9" xfId="51" xr:uid="{00000000-0005-0000-0000-00001E000000}"/>
    <cellStyle name="常规 3" xfId="40" xr:uid="{00000000-0005-0000-0000-00001F000000}"/>
    <cellStyle name="常规 4" xfId="11" xr:uid="{00000000-0005-0000-0000-000020000000}"/>
    <cellStyle name="常规 5" xfId="10" xr:uid="{00000000-0005-0000-0000-000021000000}"/>
    <cellStyle name="常规 6" xfId="8" xr:uid="{00000000-0005-0000-0000-000022000000}"/>
    <cellStyle name="常规 7" xfId="58" xr:uid="{00000000-0005-0000-0000-000023000000}"/>
    <cellStyle name="常规 8" xfId="6" xr:uid="{00000000-0005-0000-0000-000024000000}"/>
    <cellStyle name="常规 9" xfId="32" xr:uid="{00000000-0005-0000-0000-000025000000}"/>
    <cellStyle name="强调文字颜色 1 2" xfId="36" xr:uid="{00000000-0005-0000-0000-000026000000}"/>
    <cellStyle name="强调文字颜色 2 2" xfId="26" xr:uid="{00000000-0005-0000-0000-000027000000}"/>
    <cellStyle name="强调文字颜色 3 2" xfId="24" xr:uid="{00000000-0005-0000-0000-000028000000}"/>
    <cellStyle name="强调文字颜色 4 2" xfId="45" xr:uid="{00000000-0005-0000-0000-000029000000}"/>
    <cellStyle name="强调文字颜色 5 2" xfId="30" xr:uid="{00000000-0005-0000-0000-00002A000000}"/>
    <cellStyle name="强调文字颜色 6 2" xfId="33" xr:uid="{00000000-0005-0000-0000-00002B000000}"/>
    <cellStyle name="标题 1 2" xfId="52" xr:uid="{00000000-0005-0000-0000-00002C000000}"/>
    <cellStyle name="标题 2 2" xfId="48" xr:uid="{00000000-0005-0000-0000-00002D000000}"/>
    <cellStyle name="标题 3 2" xfId="18" xr:uid="{00000000-0005-0000-0000-00002E000000}"/>
    <cellStyle name="标题 4 2" xfId="16" xr:uid="{00000000-0005-0000-0000-00002F000000}"/>
    <cellStyle name="标题 5" xfId="9" xr:uid="{00000000-0005-0000-0000-000030000000}"/>
    <cellStyle name="检查单元格 2" xfId="4" xr:uid="{00000000-0005-0000-0000-000031000000}"/>
    <cellStyle name="汇总 2" xfId="56" xr:uid="{00000000-0005-0000-0000-000032000000}"/>
    <cellStyle name="注释 2" xfId="1" xr:uid="{00000000-0005-0000-0000-000033000000}"/>
    <cellStyle name="解释性文本 2" xfId="35" xr:uid="{00000000-0005-0000-0000-000034000000}"/>
    <cellStyle name="警告文本 2" xfId="3" xr:uid="{00000000-0005-0000-0000-000035000000}"/>
    <cellStyle name="计算 2" xfId="5" xr:uid="{00000000-0005-0000-0000-000036000000}"/>
    <cellStyle name="输入 2" xfId="19" xr:uid="{00000000-0005-0000-0000-000037000000}"/>
    <cellStyle name="输出 2" xfId="41" xr:uid="{00000000-0005-0000-0000-000038000000}"/>
    <cellStyle name="适中 2" xfId="17" xr:uid="{00000000-0005-0000-0000-000039000000}"/>
    <cellStyle name="链接单元格 2" xfId="2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022C12EE-C0E3-5843-A6F5-30918977BB58}" userId="901931ddbf9b3511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0-04-02T05:39:31.27" personId="{022C12EE-C0E3-5843-A6F5-30918977BB58}" id="{2805A124-E492-BE43-8426-B68A58CC3D5D}">
    <text>3月9日开始入项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04-02T06:07:45.56" personId="{022C12EE-C0E3-5843-A6F5-30918977BB58}" id="{258295EA-7ABB-3046-A832-A2B9BF9DA526}">
    <text>其中200元是斌总的住所打扫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zoomScale="85" zoomScaleNormal="85" workbookViewId="0">
      <selection activeCell="E25" sqref="E25"/>
    </sheetView>
  </sheetViews>
  <sheetFormatPr defaultColWidth="8.875" defaultRowHeight="14.25"/>
  <cols>
    <col min="1" max="1" width="46.625" style="21" customWidth="1"/>
    <col min="2" max="2" width="22.875" style="21" customWidth="1"/>
    <col min="3" max="3" width="18.5" style="22" customWidth="1"/>
    <col min="4" max="4" width="17.5" style="21" customWidth="1"/>
    <col min="5" max="5" width="20.125" style="22" customWidth="1"/>
    <col min="6" max="6" width="18.12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32" t="s">
        <v>70</v>
      </c>
      <c r="C2" s="15">
        <f>'工时清单Effort Hours Breakdown'!F3</f>
        <v>225.5</v>
      </c>
      <c r="D2" s="14">
        <v>225</v>
      </c>
      <c r="E2" s="16">
        <f>D2*C2</f>
        <v>50737.5</v>
      </c>
      <c r="F2" s="14"/>
    </row>
    <row r="3" spans="1:6">
      <c r="A3" s="14" t="s">
        <v>39</v>
      </c>
      <c r="B3" s="32" t="s">
        <v>71</v>
      </c>
      <c r="C3" s="15">
        <f>'工时清单Effort Hours Breakdown'!F4</f>
        <v>233.75</v>
      </c>
      <c r="D3" s="14">
        <v>225</v>
      </c>
      <c r="E3" s="16">
        <f t="shared" ref="E3:E10" si="0">D3*C3</f>
        <v>52593.75</v>
      </c>
      <c r="F3" s="14"/>
    </row>
    <row r="4" spans="1:6">
      <c r="A4" s="14" t="s">
        <v>39</v>
      </c>
      <c r="B4" s="32" t="s">
        <v>72</v>
      </c>
      <c r="C4" s="15">
        <f>'工时清单Effort Hours Breakdown'!F5</f>
        <v>231.55</v>
      </c>
      <c r="D4" s="14">
        <v>225</v>
      </c>
      <c r="E4" s="16">
        <f t="shared" si="0"/>
        <v>52098.75</v>
      </c>
      <c r="F4" s="14"/>
    </row>
    <row r="5" spans="1:6">
      <c r="A5" s="14" t="s">
        <v>39</v>
      </c>
      <c r="B5" s="32" t="s">
        <v>73</v>
      </c>
      <c r="C5" s="15">
        <f>'工时清单Effort Hours Breakdown'!F6</f>
        <v>227.7</v>
      </c>
      <c r="D5" s="14">
        <v>225</v>
      </c>
      <c r="E5" s="16">
        <f t="shared" si="0"/>
        <v>51232.5</v>
      </c>
      <c r="F5" s="14"/>
    </row>
    <row r="6" spans="1:6">
      <c r="A6" s="14" t="s">
        <v>39</v>
      </c>
      <c r="B6" s="39" t="s">
        <v>74</v>
      </c>
      <c r="C6" s="15">
        <f>'工时清单Effort Hours Breakdown'!F7</f>
        <v>237.60000000000002</v>
      </c>
      <c r="D6" s="14">
        <v>225</v>
      </c>
      <c r="E6" s="16">
        <f t="shared" si="0"/>
        <v>53460.000000000007</v>
      </c>
      <c r="F6" s="24"/>
    </row>
    <row r="7" spans="1:6">
      <c r="A7" s="14" t="s">
        <v>39</v>
      </c>
      <c r="B7" s="39" t="s">
        <v>75</v>
      </c>
      <c r="C7" s="15">
        <f>'工时清单Effort Hours Breakdown'!F8</f>
        <v>254.65</v>
      </c>
      <c r="D7" s="14">
        <v>225</v>
      </c>
      <c r="E7" s="16">
        <f t="shared" si="0"/>
        <v>57296.25</v>
      </c>
      <c r="F7" s="32"/>
    </row>
    <row r="8" spans="1:6">
      <c r="A8" s="14" t="s">
        <v>39</v>
      </c>
      <c r="B8" s="34" t="s">
        <v>76</v>
      </c>
      <c r="C8" s="15">
        <f>'工时清单Effort Hours Breakdown'!F9</f>
        <v>228.25</v>
      </c>
      <c r="D8" s="14">
        <v>225</v>
      </c>
      <c r="E8" s="16">
        <f t="shared" si="0"/>
        <v>51356.25</v>
      </c>
      <c r="F8" s="32"/>
    </row>
    <row r="9" spans="1:6">
      <c r="A9" s="14" t="s">
        <v>39</v>
      </c>
      <c r="B9" s="39" t="s">
        <v>77</v>
      </c>
      <c r="C9" s="15">
        <f>'工时清单Effort Hours Breakdown'!F10</f>
        <v>235.4</v>
      </c>
      <c r="D9" s="14">
        <v>225</v>
      </c>
      <c r="E9" s="16">
        <f t="shared" si="0"/>
        <v>52965</v>
      </c>
      <c r="F9" s="32"/>
    </row>
    <row r="10" spans="1:6">
      <c r="A10" s="14" t="s">
        <v>39</v>
      </c>
      <c r="B10" s="39" t="s">
        <v>79</v>
      </c>
      <c r="C10" s="15">
        <f>'工时清单Effort Hours Breakdown'!F11</f>
        <v>198.15</v>
      </c>
      <c r="D10" s="14">
        <v>225</v>
      </c>
      <c r="E10" s="16">
        <f t="shared" si="0"/>
        <v>44583.75</v>
      </c>
      <c r="F10" s="32"/>
    </row>
    <row r="11" spans="1:6">
      <c r="A11" s="39" t="s">
        <v>100</v>
      </c>
      <c r="B11" s="32" t="s">
        <v>81</v>
      </c>
      <c r="C11" s="25">
        <v>180</v>
      </c>
      <c r="D11" s="32">
        <v>225</v>
      </c>
      <c r="E11" s="25">
        <f>C11*D11</f>
        <v>40500</v>
      </c>
      <c r="F11" s="32"/>
    </row>
    <row r="12" spans="1:6">
      <c r="A12" s="14" t="s">
        <v>40</v>
      </c>
      <c r="B12" s="17"/>
      <c r="C12" s="16">
        <f>E12/D12</f>
        <v>176.44444444444446</v>
      </c>
      <c r="D12" s="32">
        <v>225</v>
      </c>
      <c r="E12" s="16">
        <f>'租赁设备费Equipment Rental'!H12</f>
        <v>39700</v>
      </c>
      <c r="F12" s="14"/>
    </row>
    <row r="13" spans="1:6">
      <c r="A13" s="14" t="s">
        <v>41</v>
      </c>
      <c r="B13" s="14"/>
      <c r="C13" s="16">
        <f t="shared" ref="C13:C14" si="1">E13/D13</f>
        <v>0.27866666666666667</v>
      </c>
      <c r="D13" s="32">
        <v>225</v>
      </c>
      <c r="E13" s="16">
        <f>报销Reimbursement!D7</f>
        <v>62.7</v>
      </c>
      <c r="F13" s="14"/>
    </row>
    <row r="14" spans="1:6">
      <c r="A14" s="29" t="s">
        <v>56</v>
      </c>
      <c r="B14" s="32"/>
      <c r="C14" s="16">
        <f t="shared" si="1"/>
        <v>2</v>
      </c>
      <c r="D14" s="32">
        <v>225</v>
      </c>
      <c r="E14" s="25">
        <f>印度工程师费用IndianEngineerExpenses!G2</f>
        <v>450</v>
      </c>
      <c r="F14" s="24"/>
    </row>
    <row r="15" spans="1:6" ht="18">
      <c r="A15" s="30" t="s">
        <v>57</v>
      </c>
      <c r="B15" s="18"/>
      <c r="C15" s="19">
        <f>SUM(C2:C14)</f>
        <v>2431.2731111111111</v>
      </c>
      <c r="D15" s="18"/>
      <c r="E15" s="52">
        <f>SUM(E2:E14)</f>
        <v>547036.44999999995</v>
      </c>
      <c r="F15" s="20"/>
    </row>
    <row r="16" spans="1:6">
      <c r="A16" s="21">
        <v>40</v>
      </c>
    </row>
    <row r="19" spans="5:5">
      <c r="E19" s="22">
        <f>E7*0.4</f>
        <v>22918.5</v>
      </c>
    </row>
    <row r="20" spans="5:5">
      <c r="E20" s="22">
        <f>E7*0.6</f>
        <v>34377.75</v>
      </c>
    </row>
    <row r="24" spans="5:5">
      <c r="E24" s="22">
        <f>E12/2</f>
        <v>19850</v>
      </c>
    </row>
  </sheetData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15"/>
  <sheetViews>
    <sheetView zoomScaleNormal="100" workbookViewId="0">
      <selection activeCell="B41" sqref="B41"/>
    </sheetView>
  </sheetViews>
  <sheetFormatPr defaultColWidth="9" defaultRowHeight="13.5"/>
  <cols>
    <col min="1" max="1" width="8.625" customWidth="1"/>
    <col min="2" max="2" width="22.5" customWidth="1"/>
    <col min="3" max="3" width="20.5" customWidth="1"/>
    <col min="4" max="4" width="15.5" customWidth="1"/>
    <col min="5" max="5" width="12.875" customWidth="1"/>
    <col min="6" max="6" width="17.625" customWidth="1"/>
    <col min="7" max="12" width="9" customWidth="1"/>
    <col min="13" max="13" width="8" customWidth="1"/>
  </cols>
  <sheetData>
    <row r="1" spans="1:38">
      <c r="A1" s="5"/>
      <c r="R1" s="51"/>
      <c r="AJ1" s="49"/>
      <c r="AK1" s="49"/>
      <c r="AL1" s="50"/>
    </row>
    <row r="2" spans="1:38" ht="30">
      <c r="A2" s="23" t="s">
        <v>65</v>
      </c>
      <c r="B2" s="23" t="s">
        <v>66</v>
      </c>
      <c r="C2" s="23" t="s">
        <v>67</v>
      </c>
      <c r="D2" s="23" t="s">
        <v>68</v>
      </c>
      <c r="E2" s="23" t="s">
        <v>69</v>
      </c>
      <c r="F2" s="55" t="s">
        <v>83</v>
      </c>
    </row>
    <row r="3" spans="1:38" ht="14.25">
      <c r="A3" s="32">
        <v>1</v>
      </c>
      <c r="B3" s="32" t="s">
        <v>70</v>
      </c>
      <c r="C3" s="39" t="s">
        <v>78</v>
      </c>
      <c r="D3" s="32">
        <f>8*22</f>
        <v>176</v>
      </c>
      <c r="E3" s="32">
        <f>0+37+8</f>
        <v>45</v>
      </c>
      <c r="F3" s="32">
        <f>E3*1.1+D3</f>
        <v>225.5</v>
      </c>
    </row>
    <row r="4" spans="1:38" ht="14.25">
      <c r="A4" s="32">
        <v>2</v>
      </c>
      <c r="B4" s="32" t="s">
        <v>71</v>
      </c>
      <c r="C4" s="39" t="s">
        <v>78</v>
      </c>
      <c r="D4" s="32">
        <f t="shared" ref="D4:D10" si="0">8*22</f>
        <v>176</v>
      </c>
      <c r="E4" s="32">
        <f>7.5+30+15</f>
        <v>52.5</v>
      </c>
      <c r="F4" s="32">
        <f>E4*1.1+D4</f>
        <v>233.75</v>
      </c>
    </row>
    <row r="5" spans="1:38" ht="14.25">
      <c r="A5" s="32">
        <v>3</v>
      </c>
      <c r="B5" s="32" t="s">
        <v>72</v>
      </c>
      <c r="C5" s="39" t="s">
        <v>78</v>
      </c>
      <c r="D5" s="32">
        <f t="shared" si="0"/>
        <v>176</v>
      </c>
      <c r="E5" s="32">
        <f>7+27+16.5</f>
        <v>50.5</v>
      </c>
      <c r="F5" s="32">
        <f>E5*1.1+D5</f>
        <v>231.55</v>
      </c>
    </row>
    <row r="6" spans="1:38" ht="14.25">
      <c r="A6" s="32">
        <v>4</v>
      </c>
      <c r="B6" s="32" t="s">
        <v>73</v>
      </c>
      <c r="C6" s="39" t="s">
        <v>78</v>
      </c>
      <c r="D6" s="32">
        <f t="shared" si="0"/>
        <v>176</v>
      </c>
      <c r="E6" s="32">
        <f>23.5+15.5+8</f>
        <v>47</v>
      </c>
      <c r="F6" s="32">
        <f t="shared" ref="F6:F11" si="1">E6*1.1+D6</f>
        <v>227.7</v>
      </c>
    </row>
    <row r="7" spans="1:38" ht="14.25">
      <c r="A7" s="32">
        <v>5</v>
      </c>
      <c r="B7" s="39" t="s">
        <v>74</v>
      </c>
      <c r="C7" s="39" t="s">
        <v>80</v>
      </c>
      <c r="D7" s="32">
        <f t="shared" si="0"/>
        <v>176</v>
      </c>
      <c r="E7" s="32">
        <f>26.5+20+9.5</f>
        <v>56</v>
      </c>
      <c r="F7" s="32">
        <f t="shared" si="1"/>
        <v>237.60000000000002</v>
      </c>
    </row>
    <row r="8" spans="1:38" ht="14.25">
      <c r="A8" s="32">
        <v>6</v>
      </c>
      <c r="B8" s="39" t="s">
        <v>75</v>
      </c>
      <c r="C8" s="39" t="s">
        <v>82</v>
      </c>
      <c r="D8" s="32">
        <f t="shared" si="0"/>
        <v>176</v>
      </c>
      <c r="E8" s="32">
        <f>62.5+0+9</f>
        <v>71.5</v>
      </c>
      <c r="F8" s="32">
        <f t="shared" si="1"/>
        <v>254.65</v>
      </c>
    </row>
    <row r="9" spans="1:38" ht="14.25">
      <c r="A9" s="32">
        <v>7</v>
      </c>
      <c r="B9" s="34" t="s">
        <v>76</v>
      </c>
      <c r="C9" s="39" t="s">
        <v>78</v>
      </c>
      <c r="D9" s="32">
        <f t="shared" si="0"/>
        <v>176</v>
      </c>
      <c r="E9" s="32">
        <f>0+33+14.5</f>
        <v>47.5</v>
      </c>
      <c r="F9" s="32">
        <f t="shared" si="1"/>
        <v>228.25</v>
      </c>
    </row>
    <row r="10" spans="1:38" ht="14.25">
      <c r="A10" s="32">
        <v>8</v>
      </c>
      <c r="B10" s="39" t="s">
        <v>77</v>
      </c>
      <c r="C10" s="39" t="s">
        <v>80</v>
      </c>
      <c r="D10" s="32">
        <f t="shared" si="0"/>
        <v>176</v>
      </c>
      <c r="E10" s="32">
        <f>30.5+15.5+8</f>
        <v>54</v>
      </c>
      <c r="F10" s="32">
        <f t="shared" si="1"/>
        <v>235.4</v>
      </c>
    </row>
    <row r="11" spans="1:38" ht="14.25">
      <c r="A11" s="32">
        <v>9</v>
      </c>
      <c r="B11" s="39" t="s">
        <v>79</v>
      </c>
      <c r="C11" s="39" t="s">
        <v>78</v>
      </c>
      <c r="D11" s="32">
        <f>8*17</f>
        <v>136</v>
      </c>
      <c r="E11" s="32">
        <f>26+17+13.5</f>
        <v>56.5</v>
      </c>
      <c r="F11" s="32">
        <f t="shared" si="1"/>
        <v>198.15</v>
      </c>
    </row>
    <row r="12" spans="1:38" ht="15">
      <c r="A12" s="67" t="s">
        <v>55</v>
      </c>
      <c r="B12" s="68"/>
      <c r="C12" s="27"/>
      <c r="D12" s="44">
        <f>SUM(D3:D11)</f>
        <v>1544</v>
      </c>
      <c r="E12" s="44">
        <f t="shared" ref="E12:F12" si="2">SUM(E3:E11)</f>
        <v>480.5</v>
      </c>
      <c r="F12" s="44">
        <f t="shared" si="2"/>
        <v>2072.5500000000002</v>
      </c>
    </row>
    <row r="15" spans="1:38">
      <c r="C15" s="75" t="s">
        <v>101</v>
      </c>
    </row>
  </sheetData>
  <mergeCells count="1">
    <mergeCell ref="A12:B12"/>
  </mergeCells>
  <phoneticPr fontId="21" type="noConversion"/>
  <pageMargins left="0.69930555555555596" right="0.69930555555555596" top="0.75" bottom="0.75" header="0.3" footer="0.3"/>
  <pageSetup paperSize="9" scale="91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Normal="100" workbookViewId="0">
      <selection activeCell="B21" sqref="B21:B24"/>
    </sheetView>
  </sheetViews>
  <sheetFormatPr defaultColWidth="9" defaultRowHeight="14.25"/>
  <cols>
    <col min="1" max="1" width="7" style="21" customWidth="1"/>
    <col min="2" max="3" width="14.125" style="21" customWidth="1"/>
    <col min="4" max="4" width="9.875" style="21" customWidth="1"/>
    <col min="5" max="5" width="15.5" style="21" customWidth="1"/>
    <col min="6" max="6" width="14.625" style="21" customWidth="1"/>
    <col min="7" max="7" width="13.125" style="21" customWidth="1"/>
    <col min="8" max="8" width="12.625" style="22" customWidth="1"/>
    <col min="9" max="16384" width="9" style="17"/>
  </cols>
  <sheetData>
    <row r="1" spans="1:8" s="58" customFormat="1" ht="43.5">
      <c r="A1" s="23" t="s">
        <v>42</v>
      </c>
      <c r="B1" s="23" t="s">
        <v>43</v>
      </c>
      <c r="C1" s="23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57" t="s">
        <v>48</v>
      </c>
    </row>
    <row r="2" spans="1:8">
      <c r="A2" s="14">
        <v>1</v>
      </c>
      <c r="B2" s="32" t="s">
        <v>84</v>
      </c>
      <c r="C2" s="32"/>
      <c r="D2" s="32">
        <v>1</v>
      </c>
      <c r="E2" s="32">
        <v>3000</v>
      </c>
      <c r="F2" s="56">
        <v>43437</v>
      </c>
      <c r="G2" s="32">
        <v>31</v>
      </c>
      <c r="H2" s="59">
        <v>3000</v>
      </c>
    </row>
    <row r="3" spans="1:8">
      <c r="A3" s="14">
        <v>2</v>
      </c>
      <c r="B3" s="32" t="s">
        <v>85</v>
      </c>
      <c r="C3" s="32"/>
      <c r="D3" s="32">
        <v>2</v>
      </c>
      <c r="E3" s="32">
        <v>200</v>
      </c>
      <c r="F3" s="56">
        <v>43453</v>
      </c>
      <c r="G3" s="32">
        <v>31</v>
      </c>
      <c r="H3" s="60">
        <f>D3*E3*G3/31</f>
        <v>400</v>
      </c>
    </row>
    <row r="4" spans="1:8">
      <c r="A4" s="14">
        <v>3</v>
      </c>
      <c r="B4" s="32" t="s">
        <v>86</v>
      </c>
      <c r="C4" s="32"/>
      <c r="D4" s="32">
        <v>1</v>
      </c>
      <c r="E4" s="32">
        <v>8000</v>
      </c>
      <c r="F4" s="56">
        <v>43456</v>
      </c>
      <c r="G4" s="32">
        <v>31</v>
      </c>
      <c r="H4" s="60">
        <f t="shared" ref="H4:H11" si="0">D4*E4*G4/31</f>
        <v>8000</v>
      </c>
    </row>
    <row r="5" spans="1:8">
      <c r="A5" s="14">
        <v>4</v>
      </c>
      <c r="B5" s="32" t="s">
        <v>87</v>
      </c>
      <c r="C5" s="32"/>
      <c r="D5" s="32">
        <v>1</v>
      </c>
      <c r="E5" s="32">
        <v>3000</v>
      </c>
      <c r="F5" s="56">
        <v>43493</v>
      </c>
      <c r="G5" s="32">
        <v>31</v>
      </c>
      <c r="H5" s="60">
        <f t="shared" si="0"/>
        <v>3000</v>
      </c>
    </row>
    <row r="6" spans="1:8">
      <c r="A6" s="14">
        <v>5</v>
      </c>
      <c r="B6" s="32" t="s">
        <v>88</v>
      </c>
      <c r="C6" s="32"/>
      <c r="D6" s="32">
        <v>1</v>
      </c>
      <c r="E6" s="32">
        <v>8000</v>
      </c>
      <c r="F6" s="56">
        <v>43475</v>
      </c>
      <c r="G6" s="32">
        <v>31</v>
      </c>
      <c r="H6" s="60">
        <f t="shared" si="0"/>
        <v>8000</v>
      </c>
    </row>
    <row r="7" spans="1:8">
      <c r="A7" s="14">
        <v>6</v>
      </c>
      <c r="B7" s="32" t="s">
        <v>89</v>
      </c>
      <c r="C7" s="32"/>
      <c r="D7" s="32">
        <v>1</v>
      </c>
      <c r="E7" s="32">
        <v>3000</v>
      </c>
      <c r="F7" s="56">
        <v>43476</v>
      </c>
      <c r="G7" s="32">
        <v>31</v>
      </c>
      <c r="H7" s="60">
        <f t="shared" si="0"/>
        <v>3000</v>
      </c>
    </row>
    <row r="8" spans="1:8">
      <c r="A8" s="14">
        <v>7</v>
      </c>
      <c r="B8" s="32" t="s">
        <v>90</v>
      </c>
      <c r="C8" s="32"/>
      <c r="D8" s="32">
        <v>1</v>
      </c>
      <c r="E8" s="32">
        <v>300</v>
      </c>
      <c r="F8" s="56">
        <v>43479</v>
      </c>
      <c r="G8" s="32">
        <v>31</v>
      </c>
      <c r="H8" s="60">
        <f t="shared" si="0"/>
        <v>300</v>
      </c>
    </row>
    <row r="9" spans="1:8">
      <c r="A9" s="14">
        <v>8</v>
      </c>
      <c r="B9" s="32" t="s">
        <v>91</v>
      </c>
      <c r="C9" s="32"/>
      <c r="D9" s="32">
        <v>1</v>
      </c>
      <c r="E9" s="32">
        <v>8000</v>
      </c>
      <c r="F9" s="56">
        <v>43475</v>
      </c>
      <c r="G9" s="32">
        <v>31</v>
      </c>
      <c r="H9" s="60">
        <f t="shared" si="0"/>
        <v>8000</v>
      </c>
    </row>
    <row r="10" spans="1:8">
      <c r="A10" s="14">
        <v>9</v>
      </c>
      <c r="B10" s="32" t="s">
        <v>92</v>
      </c>
      <c r="C10" s="32"/>
      <c r="D10" s="32">
        <v>1</v>
      </c>
      <c r="E10" s="32">
        <v>3000</v>
      </c>
      <c r="F10" s="56">
        <v>43516</v>
      </c>
      <c r="G10" s="32">
        <v>31</v>
      </c>
      <c r="H10" s="60">
        <f t="shared" si="0"/>
        <v>3000</v>
      </c>
    </row>
    <row r="11" spans="1:8">
      <c r="A11" s="14">
        <v>10</v>
      </c>
      <c r="B11" s="32" t="s">
        <v>93</v>
      </c>
      <c r="C11" s="32"/>
      <c r="D11" s="32">
        <v>1</v>
      </c>
      <c r="E11" s="32">
        <v>3000</v>
      </c>
      <c r="F11" s="56">
        <v>43516</v>
      </c>
      <c r="G11" s="32">
        <v>31</v>
      </c>
      <c r="H11" s="60">
        <f t="shared" si="0"/>
        <v>3000</v>
      </c>
    </row>
    <row r="12" spans="1:8" ht="15">
      <c r="A12" s="69" t="s">
        <v>64</v>
      </c>
      <c r="B12" s="70"/>
      <c r="C12" s="70"/>
      <c r="D12" s="71"/>
      <c r="E12" s="70"/>
      <c r="F12" s="70"/>
      <c r="G12" s="72"/>
      <c r="H12" s="61">
        <f>SUM(H2:H11)</f>
        <v>39700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zoomScaleNormal="100" workbookViewId="0">
      <selection activeCell="D2" sqref="D2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7" width="44.375" style="17" customWidth="1"/>
    <col min="8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28" t="s">
        <v>49</v>
      </c>
      <c r="B1" s="28" t="s">
        <v>50</v>
      </c>
      <c r="C1" s="23" t="s">
        <v>67</v>
      </c>
      <c r="D1" s="28" t="s">
        <v>51</v>
      </c>
      <c r="E1" s="26" t="s">
        <v>52</v>
      </c>
    </row>
    <row r="2" spans="1:5" ht="15" customHeight="1">
      <c r="A2" s="32">
        <v>1</v>
      </c>
      <c r="B2" s="39" t="s">
        <v>74</v>
      </c>
      <c r="C2" s="39" t="s">
        <v>94</v>
      </c>
      <c r="D2" s="41">
        <v>62.7</v>
      </c>
      <c r="E2" s="36" t="s">
        <v>95</v>
      </c>
    </row>
    <row r="3" spans="1:5" s="21" customFormat="1">
      <c r="A3" s="32">
        <v>2</v>
      </c>
      <c r="B3" s="54"/>
      <c r="C3" s="54"/>
      <c r="D3" s="41"/>
      <c r="E3" s="39"/>
    </row>
    <row r="4" spans="1:5" s="21" customFormat="1">
      <c r="A4" s="32">
        <v>3</v>
      </c>
      <c r="B4" s="54"/>
      <c r="C4" s="54"/>
      <c r="D4" s="41"/>
      <c r="E4" s="39"/>
    </row>
    <row r="5" spans="1:5">
      <c r="A5" s="32">
        <v>4</v>
      </c>
      <c r="B5" s="54"/>
      <c r="C5" s="54"/>
      <c r="D5" s="41"/>
      <c r="E5" s="39"/>
    </row>
    <row r="6" spans="1:5">
      <c r="A6" s="32">
        <v>5</v>
      </c>
      <c r="B6" s="54"/>
      <c r="C6" s="54"/>
      <c r="D6" s="41"/>
      <c r="E6" s="39"/>
    </row>
    <row r="7" spans="1:5" ht="15">
      <c r="A7" s="73" t="s">
        <v>62</v>
      </c>
      <c r="B7" s="74"/>
      <c r="C7" s="53"/>
      <c r="D7" s="42">
        <f>SUM(D2:D6)</f>
        <v>62.7</v>
      </c>
      <c r="E7" s="27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70" zoomScaleNormal="70" workbookViewId="0">
      <selection activeCell="B7" sqref="B7"/>
    </sheetView>
  </sheetViews>
  <sheetFormatPr defaultColWidth="10.875" defaultRowHeight="14.25"/>
  <cols>
    <col min="1" max="1" width="8.125" style="17" customWidth="1"/>
    <col min="2" max="2" width="29.375" style="17" customWidth="1"/>
    <col min="3" max="3" width="21.5" style="17" customWidth="1"/>
    <col min="4" max="4" width="22" style="17" customWidth="1"/>
    <col min="5" max="5" width="16" style="48" customWidth="1"/>
    <col min="6" max="6" width="12.375" style="17" customWidth="1"/>
    <col min="7" max="7" width="12.625" style="46" customWidth="1"/>
    <col min="8" max="8" width="30.875" style="17" customWidth="1"/>
    <col min="9" max="16384" width="10.875" style="17"/>
  </cols>
  <sheetData>
    <row r="1" spans="1:8" s="66" customFormat="1" ht="42" customHeight="1">
      <c r="A1" s="63" t="s">
        <v>63</v>
      </c>
      <c r="B1" s="64" t="s">
        <v>53</v>
      </c>
      <c r="C1" s="23" t="s">
        <v>67</v>
      </c>
      <c r="D1" s="64" t="s">
        <v>54</v>
      </c>
      <c r="E1" s="64" t="s">
        <v>61</v>
      </c>
      <c r="F1" s="64" t="s">
        <v>58</v>
      </c>
      <c r="G1" s="65" t="s">
        <v>60</v>
      </c>
      <c r="H1" s="64" t="s">
        <v>59</v>
      </c>
    </row>
    <row r="2" spans="1:8" ht="23.1" customHeight="1">
      <c r="A2" s="32">
        <v>1</v>
      </c>
      <c r="B2" s="34" t="s">
        <v>96</v>
      </c>
      <c r="C2" s="32" t="s">
        <v>99</v>
      </c>
      <c r="D2" s="32" t="s">
        <v>97</v>
      </c>
      <c r="E2" s="25">
        <v>150</v>
      </c>
      <c r="F2" s="32">
        <v>3</v>
      </c>
      <c r="G2" s="41">
        <f>F2*E2</f>
        <v>450</v>
      </c>
      <c r="H2" s="62" t="s">
        <v>98</v>
      </c>
    </row>
    <row r="3" spans="1:8" ht="26.1" customHeight="1">
      <c r="A3" s="32">
        <v>2</v>
      </c>
      <c r="B3" s="34"/>
      <c r="C3" s="34"/>
      <c r="D3" s="35"/>
      <c r="E3" s="25"/>
      <c r="F3" s="32"/>
      <c r="G3" s="41"/>
      <c r="H3" s="33"/>
    </row>
    <row r="4" spans="1:8" ht="26.1" customHeight="1">
      <c r="A4" s="32">
        <v>3</v>
      </c>
      <c r="B4" s="34"/>
      <c r="C4" s="34"/>
      <c r="D4" s="35"/>
      <c r="E4" s="25"/>
      <c r="F4" s="32"/>
      <c r="G4" s="41"/>
      <c r="H4" s="33"/>
    </row>
    <row r="5" spans="1:8" ht="57" customHeight="1">
      <c r="A5" s="32">
        <v>4</v>
      </c>
      <c r="B5" s="34"/>
      <c r="C5" s="34"/>
      <c r="D5" s="37"/>
      <c r="E5" s="25"/>
      <c r="F5" s="32"/>
      <c r="G5" s="41"/>
      <c r="H5" s="38"/>
    </row>
    <row r="6" spans="1:8" ht="27.95" customHeight="1">
      <c r="A6" s="44"/>
      <c r="B6" s="40" t="s">
        <v>55</v>
      </c>
      <c r="C6" s="40"/>
      <c r="D6" s="43"/>
      <c r="E6" s="47"/>
      <c r="F6" s="31"/>
      <c r="G6" s="45">
        <f>SUM(G2:G5)</f>
        <v>450</v>
      </c>
      <c r="H6" s="27"/>
    </row>
  </sheetData>
  <phoneticPr fontId="21" type="noConversion"/>
  <pageMargins left="0.7" right="0.7" top="0.75" bottom="0.75" header="0.3" footer="0.3"/>
  <pageSetup paperSize="9" scale="66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FIXED-TERM XU Gang (RBEI/ECN)</cp:lastModifiedBy>
  <cp:lastPrinted>2020-01-07T02:38:56Z</cp:lastPrinted>
  <dcterms:created xsi:type="dcterms:W3CDTF">2015-10-16T09:07:00Z</dcterms:created>
  <dcterms:modified xsi:type="dcterms:W3CDTF">2020-04-07T05:19:10Z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