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1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jenniferwang/Desktop/服佑/业务/博世/博世结算/"/>
    </mc:Choice>
  </mc:AlternateContent>
  <xr:revisionPtr revIDLastSave="0" documentId="13_ncr:1_{38494B84-12D3-CD43-9446-C61D316E7984}" xr6:coauthVersionLast="45" xr6:coauthVersionMax="45" xr10:uidLastSave="{00000000-0000-0000-0000-000000000000}"/>
  <bookViews>
    <workbookView xWindow="31700" yWindow="5000" windowWidth="19420" windowHeight="10420" tabRatio="580" xr2:uid="{00000000-000D-0000-FFFF-FFFF00000000}"/>
  </bookViews>
  <sheets>
    <sheet name="博世项目统计Project Expenses Summary" sheetId="2" r:id="rId1"/>
    <sheet name="工时清单Effort Hours Breakdown" sheetId="8" r:id="rId2"/>
    <sheet name="测试用例费用" sheetId="7" state="hidden" r:id="rId3"/>
    <sheet name="租赁设备费Equipment Rental" sheetId="4" r:id="rId4"/>
    <sheet name="报销Reimbursement" sheetId="6" r:id="rId5"/>
    <sheet name="印度工程师费用IndianEngineerExpenses" sheetId="10" r:id="rId6"/>
    <sheet name="3月采购费用" sheetId="9" state="hidden" r:id="rId7"/>
  </sheets>
  <definedNames>
    <definedName name="_xlnm._FilterDatabase" localSheetId="1" hidden="1">'工时清单Effort Hours Breakdown'!#REF!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8" l="1"/>
  <c r="E13" i="8"/>
  <c r="E9" i="8"/>
  <c r="E6" i="8"/>
  <c r="E3" i="8"/>
  <c r="D5" i="8" l="1"/>
  <c r="D4" i="8"/>
  <c r="D3" i="8"/>
  <c r="E11" i="2"/>
  <c r="C12" i="2"/>
  <c r="E12" i="2" s="1"/>
  <c r="C11" i="2"/>
  <c r="D13" i="8"/>
  <c r="F13" i="8" s="1"/>
  <c r="D12" i="8"/>
  <c r="F12" i="8"/>
  <c r="E12" i="8"/>
  <c r="E11" i="8"/>
  <c r="E10" i="8"/>
  <c r="E8" i="8"/>
  <c r="E7" i="8"/>
  <c r="E5" i="8"/>
  <c r="E14" i="2" l="1"/>
  <c r="G2" i="10"/>
  <c r="H12" i="4" l="1"/>
  <c r="H11" i="4"/>
  <c r="H13" i="4"/>
  <c r="D6" i="8"/>
  <c r="D7" i="8"/>
  <c r="D8" i="8"/>
  <c r="D9" i="8"/>
  <c r="D10" i="8"/>
  <c r="D11" i="8"/>
  <c r="E17" i="2" l="1"/>
  <c r="C17" i="2" s="1"/>
  <c r="E13" i="2"/>
  <c r="H10" i="4"/>
  <c r="H9" i="4"/>
  <c r="H8" i="4"/>
  <c r="H7" i="4"/>
  <c r="H6" i="4"/>
  <c r="H5" i="4"/>
  <c r="H4" i="4"/>
  <c r="H3" i="4"/>
  <c r="F11" i="8"/>
  <c r="C10" i="2" s="1"/>
  <c r="E10" i="2" s="1"/>
  <c r="F7" i="8"/>
  <c r="C6" i="2" s="1"/>
  <c r="E6" i="2" s="1"/>
  <c r="F4" i="8"/>
  <c r="C3" i="2" s="1"/>
  <c r="F5" i="8"/>
  <c r="C4" i="2" s="1"/>
  <c r="E4" i="2" s="1"/>
  <c r="F6" i="8"/>
  <c r="C5" i="2" s="1"/>
  <c r="E5" i="2" s="1"/>
  <c r="F8" i="8"/>
  <c r="C7" i="2" s="1"/>
  <c r="E7" i="2" s="1"/>
  <c r="F9" i="8"/>
  <c r="C8" i="2" s="1"/>
  <c r="E8" i="2" s="1"/>
  <c r="F10" i="8"/>
  <c r="C9" i="2" s="1"/>
  <c r="E9" i="2" s="1"/>
  <c r="F3" i="8"/>
  <c r="E14" i="8"/>
  <c r="D6" i="6"/>
  <c r="E16" i="2" s="1"/>
  <c r="C16" i="2" s="1"/>
  <c r="G6" i="10"/>
  <c r="C4" i="9"/>
  <c r="E15" i="2"/>
  <c r="C15" i="2" s="1"/>
  <c r="C2" i="2" l="1"/>
  <c r="E2" i="2" s="1"/>
  <c r="F14" i="8"/>
  <c r="D14" i="8"/>
  <c r="E3" i="2"/>
  <c r="C18" i="2" l="1"/>
  <c r="E1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tc={869BBAF4-4763-F44A-A087-A1AE3B92EB9F}</author>
    <author>tc={EFDA8641-BAF8-714A-87EE-7A50FA576CC7}</author>
    <author>tc={013755B6-DA6A-C145-8104-B8A995D717E7}</author>
    <author>tc={0B098FA3-C2C3-DC40-A2F2-E03C22104DC6}</author>
    <author>tc={6A311662-BA35-D547-9168-EABC4109DD53}</author>
  </authors>
  <commentList>
    <comment ref="D3" authorId="0" shapeId="0" xr:uid="{869BBAF4-4763-F44A-A087-A1AE3B92EB9F}">
      <text>
        <t>[线程批注]
你的Excel版本可读取此线程批注; 但如果在更新版本的Excel中打开文件，则对批注所作的任何改动都将被删除。了解详细信息: https://go.microsoft.com/fwlink/?linkid=870924
注释:
    调休2天，共计16小时</t>
      </text>
    </comment>
    <comment ref="D4" authorId="1" shapeId="0" xr:uid="{EFDA8641-BAF8-714A-87EE-7A50FA576CC7}">
      <text>
        <t>[线程批注]
你的Excel版本可读取此线程批注; 但如果在更新版本的Excel中打开文件，则对批注所作的任何改动都将被删除。了解详细信息: https://go.microsoft.com/fwlink/?linkid=870924
注释:
    调休半天，共计4小时</t>
      </text>
    </comment>
    <comment ref="D5" authorId="2" shapeId="0" xr:uid="{013755B6-DA6A-C145-8104-B8A995D717E7}">
      <text>
        <t>[线程批注]
你的Excel版本可读取此线程批注; 但如果在更新版本的Excel中打开文件，则对批注所作的任何改动都将被删除。了解详细信息: https://go.microsoft.com/fwlink/?linkid=870924
注释:
    调休1.5天、事假0.625天，共计17小时</t>
      </text>
    </comment>
    <comment ref="D12" authorId="3" shapeId="0" xr:uid="{0B098FA3-C2C3-DC40-A2F2-E03C22104DC6}">
      <text>
        <t>[线程批注]
你的Excel版本可读取此线程批注; 但如果在更新版本的Excel中打开文件，则对批注所作的任何改动都将被删除。了解详细信息: https://go.microsoft.com/fwlink/?linkid=870924
注释:
    4月3日入项</t>
      </text>
    </comment>
    <comment ref="D13" authorId="4" shapeId="0" xr:uid="{6A311662-BA35-D547-9168-EABC4109DD53}">
      <text>
        <t>[线程批注]
你的Excel版本可读取此线程批注; 但如果在更新版本的Excel中打开文件，则对批注所作的任何改动都将被删除。了解详细信息: https://go.microsoft.com/fwlink/?linkid=870924
注释:
    4月3日入项</t>
      </text>
    </comment>
  </commentList>
</comments>
</file>

<file path=xl/sharedStrings.xml><?xml version="1.0" encoding="utf-8"?>
<sst xmlns="http://schemas.openxmlformats.org/spreadsheetml/2006/main" count="153" uniqueCount="110">
  <si>
    <t>ECU</t>
  </si>
  <si>
    <t xml:space="preserve">工时（天） </t>
  </si>
  <si>
    <t>计划完成时间</t>
  </si>
  <si>
    <t>IPK</t>
  </si>
  <si>
    <t>2019.1.23</t>
  </si>
  <si>
    <t>MMI</t>
  </si>
  <si>
    <t>2019.1.30</t>
  </si>
  <si>
    <t>T-BOX</t>
  </si>
  <si>
    <t>2019.2.14</t>
  </si>
  <si>
    <t>WCM</t>
  </si>
  <si>
    <t>AC</t>
  </si>
  <si>
    <t>2019.1.21</t>
  </si>
  <si>
    <t>APA（包含AVM功能）</t>
  </si>
  <si>
    <t>FCP</t>
  </si>
  <si>
    <t>2019.1.25</t>
  </si>
  <si>
    <t>EPS</t>
  </si>
  <si>
    <t>2019.2.19</t>
  </si>
  <si>
    <t>ESC</t>
  </si>
  <si>
    <t>2019.2.26</t>
  </si>
  <si>
    <t>AQM</t>
  </si>
  <si>
    <t>EXV1</t>
  </si>
  <si>
    <t>Ibooster</t>
  </si>
  <si>
    <t>2019.2.21</t>
  </si>
  <si>
    <t>BMS</t>
  </si>
  <si>
    <t>OBC</t>
  </si>
  <si>
    <t>2019.2.22</t>
  </si>
  <si>
    <t>IPU</t>
  </si>
  <si>
    <t>VCU</t>
  </si>
  <si>
    <t>2019.2.28</t>
  </si>
  <si>
    <t>62*8=496</t>
  </si>
  <si>
    <t>金额</t>
  </si>
  <si>
    <t>日期</t>
  </si>
  <si>
    <t>公司</t>
  </si>
  <si>
    <r>
      <rPr>
        <b/>
        <sz val="12"/>
        <color indexed="8"/>
        <rFont val="宋体"/>
        <family val="3"/>
        <charset val="134"/>
      </rPr>
      <t>费用</t>
    </r>
    <r>
      <rPr>
        <b/>
        <sz val="12"/>
        <color indexed="8"/>
        <rFont val="Arial"/>
        <family val="2"/>
      </rPr>
      <t>/Expenses</t>
    </r>
    <phoneticPr fontId="21" type="noConversion"/>
  </si>
  <si>
    <r>
      <rPr>
        <b/>
        <sz val="12"/>
        <color indexed="8"/>
        <rFont val="宋体"/>
        <family val="3"/>
        <charset val="134"/>
      </rPr>
      <t>姓名</t>
    </r>
    <r>
      <rPr>
        <b/>
        <sz val="12"/>
        <color indexed="8"/>
        <rFont val="Arial"/>
        <family val="2"/>
      </rPr>
      <t>/Staff</t>
    </r>
    <phoneticPr fontId="21" type="noConversion"/>
  </si>
  <si>
    <r>
      <rPr>
        <b/>
        <sz val="12"/>
        <color indexed="8"/>
        <rFont val="宋体"/>
        <family val="3"/>
        <charset val="134"/>
      </rPr>
      <t>工时</t>
    </r>
    <r>
      <rPr>
        <b/>
        <sz val="12"/>
        <color indexed="8"/>
        <rFont val="Arial"/>
        <family val="2"/>
      </rPr>
      <t>/Effort Hours</t>
    </r>
    <phoneticPr fontId="21" type="noConversion"/>
  </si>
  <si>
    <r>
      <rPr>
        <b/>
        <sz val="12"/>
        <color indexed="8"/>
        <rFont val="宋体"/>
        <family val="3"/>
        <charset val="134"/>
      </rPr>
      <t>单价</t>
    </r>
    <r>
      <rPr>
        <b/>
        <sz val="12"/>
        <color indexed="8"/>
        <rFont val="Arial"/>
        <family val="2"/>
      </rPr>
      <t>/Unit Price</t>
    </r>
    <phoneticPr fontId="21" type="noConversion"/>
  </si>
  <si>
    <r>
      <rPr>
        <b/>
        <sz val="12"/>
        <color indexed="8"/>
        <rFont val="宋体"/>
        <family val="3"/>
        <charset val="134"/>
      </rPr>
      <t>合计</t>
    </r>
    <r>
      <rPr>
        <b/>
        <sz val="12"/>
        <color indexed="8"/>
        <rFont val="Arial"/>
        <family val="2"/>
      </rPr>
      <t>/Total Amount</t>
    </r>
    <phoneticPr fontId="21" type="noConversion"/>
  </si>
  <si>
    <r>
      <rPr>
        <b/>
        <sz val="12"/>
        <color indexed="8"/>
        <rFont val="宋体"/>
        <family val="3"/>
        <charset val="134"/>
      </rPr>
      <t>备注</t>
    </r>
    <r>
      <rPr>
        <b/>
        <sz val="12"/>
        <color indexed="8"/>
        <rFont val="Arial"/>
        <family val="2"/>
      </rPr>
      <t>/Remark</t>
    </r>
    <phoneticPr fontId="21" type="noConversion"/>
  </si>
  <si>
    <r>
      <rPr>
        <sz val="11"/>
        <color indexed="8"/>
        <rFont val="宋体"/>
        <family val="3"/>
        <charset val="134"/>
      </rPr>
      <t>工时</t>
    </r>
    <r>
      <rPr>
        <sz val="11"/>
        <color indexed="8"/>
        <rFont val="Arial"/>
        <family val="2"/>
      </rPr>
      <t>/Effort Hours</t>
    </r>
    <phoneticPr fontId="21" type="noConversion"/>
  </si>
  <si>
    <r>
      <rPr>
        <sz val="11"/>
        <color indexed="8"/>
        <rFont val="宋体"/>
        <family val="3"/>
        <charset val="134"/>
      </rPr>
      <t>设备租赁费</t>
    </r>
    <r>
      <rPr>
        <sz val="11"/>
        <color indexed="8"/>
        <rFont val="Arial"/>
        <family val="2"/>
      </rPr>
      <t>/Equipment Rental</t>
    </r>
    <phoneticPr fontId="21" type="noConversion"/>
  </si>
  <si>
    <r>
      <rPr>
        <sz val="11"/>
        <color indexed="8"/>
        <rFont val="宋体"/>
        <family val="3"/>
        <charset val="134"/>
      </rPr>
      <t>报销费用</t>
    </r>
    <r>
      <rPr>
        <sz val="11"/>
        <color indexed="8"/>
        <rFont val="Arial"/>
        <family val="2"/>
      </rPr>
      <t>/Reimbursement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</si>
  <si>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/Serial#</t>
    </r>
    <phoneticPr fontId="21" type="noConversion"/>
  </si>
  <si>
    <r>
      <rPr>
        <b/>
        <sz val="11"/>
        <color indexed="8"/>
        <rFont val="宋体"/>
        <family val="3"/>
        <charset val="134"/>
      </rPr>
      <t>设备名称</t>
    </r>
    <r>
      <rPr>
        <b/>
        <sz val="11"/>
        <color indexed="8"/>
        <rFont val="Arial"/>
        <family val="2"/>
      </rPr>
      <t>/Equipment</t>
    </r>
    <phoneticPr fontId="21" type="noConversion"/>
  </si>
  <si>
    <r>
      <rPr>
        <b/>
        <sz val="11"/>
        <color indexed="8"/>
        <rFont val="宋体"/>
        <family val="3"/>
        <charset val="134"/>
      </rPr>
      <t>数量</t>
    </r>
    <r>
      <rPr>
        <b/>
        <sz val="11"/>
        <color indexed="8"/>
        <rFont val="Arial"/>
        <family val="2"/>
      </rPr>
      <t>/Quantity</t>
    </r>
    <phoneticPr fontId="21" type="noConversion"/>
  </si>
  <si>
    <r>
      <rPr>
        <b/>
        <sz val="11"/>
        <color indexed="8"/>
        <rFont val="宋体"/>
        <family val="3"/>
        <charset val="134"/>
      </rPr>
      <t>月租金</t>
    </r>
    <r>
      <rPr>
        <b/>
        <sz val="11"/>
        <color indexed="8"/>
        <rFont val="Arial"/>
        <family val="2"/>
      </rPr>
      <t>/Monthly Rental</t>
    </r>
    <phoneticPr fontId="21" type="noConversion"/>
  </si>
  <si>
    <r>
      <rPr>
        <b/>
        <sz val="11"/>
        <color indexed="8"/>
        <rFont val="宋体"/>
        <family val="3"/>
        <charset val="134"/>
      </rPr>
      <t>起租时间</t>
    </r>
    <r>
      <rPr>
        <b/>
        <sz val="11"/>
        <color indexed="8"/>
        <rFont val="Arial"/>
        <family val="2"/>
      </rPr>
      <t>/Start Date</t>
    </r>
    <phoneticPr fontId="21" type="noConversion"/>
  </si>
  <si>
    <r>
      <rPr>
        <b/>
        <sz val="11"/>
        <color indexed="8"/>
        <rFont val="宋体"/>
        <family val="3"/>
        <charset val="134"/>
      </rPr>
      <t>当月使用天数</t>
    </r>
    <r>
      <rPr>
        <b/>
        <sz val="11"/>
        <color indexed="8"/>
        <rFont val="Arial"/>
        <family val="2"/>
      </rPr>
      <t>/Days of Usage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</si>
  <si>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 Amount</t>
    </r>
    <phoneticPr fontId="21" type="noConversion"/>
  </si>
  <si>
    <r>
      <rPr>
        <b/>
        <sz val="11"/>
        <color indexed="8"/>
        <rFont val="宋体"/>
        <family val="3"/>
        <charset val="134"/>
      </rPr>
      <t>序号</t>
    </r>
    <r>
      <rPr>
        <b/>
        <sz val="11"/>
        <color indexed="8"/>
        <rFont val="Arial"/>
        <family val="2"/>
      </rPr>
      <t>/Serial #</t>
    </r>
    <phoneticPr fontId="21" type="noConversion"/>
  </si>
  <si>
    <r>
      <rPr>
        <b/>
        <sz val="11"/>
        <color indexed="8"/>
        <rFont val="宋体"/>
        <family val="3"/>
        <charset val="134"/>
      </rPr>
      <t>报销人员</t>
    </r>
    <r>
      <rPr>
        <b/>
        <sz val="11"/>
        <color indexed="8"/>
        <rFont val="Arial"/>
        <family val="2"/>
      </rPr>
      <t>/Staff</t>
    </r>
    <phoneticPr fontId="21" type="noConversion"/>
  </si>
  <si>
    <r>
      <rPr>
        <b/>
        <sz val="11"/>
        <color indexed="8"/>
        <rFont val="宋体"/>
        <family val="3"/>
        <charset val="134"/>
      </rPr>
      <t>金额</t>
    </r>
    <r>
      <rPr>
        <b/>
        <sz val="11"/>
        <color indexed="8"/>
        <rFont val="Arial"/>
        <family val="2"/>
      </rPr>
      <t>/Amount</t>
    </r>
    <phoneticPr fontId="21" type="noConversion"/>
  </si>
  <si>
    <r>
      <rPr>
        <b/>
        <sz val="11"/>
        <color indexed="8"/>
        <rFont val="宋体"/>
        <family val="3"/>
        <charset val="134"/>
      </rPr>
      <t>备注</t>
    </r>
    <r>
      <rPr>
        <b/>
        <sz val="11"/>
        <color indexed="8"/>
        <rFont val="Arial"/>
        <family val="2"/>
      </rPr>
      <t>/Remark</t>
    </r>
    <phoneticPr fontId="21" type="noConversion"/>
  </si>
  <si>
    <r>
      <rPr>
        <b/>
        <sz val="11"/>
        <color indexed="8"/>
        <rFont val="宋体"/>
        <family val="3"/>
        <charset val="134"/>
      </rPr>
      <t>项目</t>
    </r>
    <r>
      <rPr>
        <b/>
        <sz val="11"/>
        <color indexed="8"/>
        <rFont val="Arial"/>
        <family val="2"/>
      </rPr>
      <t>/Item</t>
    </r>
    <phoneticPr fontId="21" type="noConversion"/>
  </si>
  <si>
    <r>
      <rPr>
        <b/>
        <sz val="11"/>
        <color indexed="8"/>
        <rFont val="宋体"/>
        <family val="3"/>
        <charset val="134"/>
      </rPr>
      <t>计费周期</t>
    </r>
    <r>
      <rPr>
        <b/>
        <sz val="11"/>
        <color indexed="8"/>
        <rFont val="Arial"/>
        <family val="2"/>
      </rPr>
      <t>/Period</t>
    </r>
    <phoneticPr fontId="21" type="noConversion"/>
  </si>
  <si>
    <r>
      <rPr>
        <b/>
        <sz val="11"/>
        <color indexed="8"/>
        <rFont val="宋体"/>
        <family val="3"/>
        <charset val="134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</si>
  <si>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r>
      <rPr>
        <sz val="11"/>
        <color rgb="FF000000"/>
        <rFont val="SimSun"/>
        <family val="3"/>
        <charset val="134"/>
      </rPr>
      <t>印度工程师费用</t>
    </r>
    <r>
      <rPr>
        <sz val="11"/>
        <color rgb="FF000000"/>
        <rFont val="Arial"/>
        <family val="2"/>
      </rPr>
      <t>/Indian Engineer Expenses</t>
    </r>
    <phoneticPr fontId="21" type="noConversion"/>
  </si>
  <si>
    <r>
      <rPr>
        <b/>
        <sz val="11"/>
        <color rgb="FF000000"/>
        <rFont val="Arial"/>
        <family val="3"/>
      </rPr>
      <t>合计</t>
    </r>
    <r>
      <rPr>
        <b/>
        <sz val="11"/>
        <color indexed="8"/>
        <rFont val="Arial"/>
        <family val="2"/>
      </rPr>
      <t>/Total</t>
    </r>
    <phoneticPr fontId="21" type="noConversion"/>
  </si>
  <si>
    <t>数量/Quantity</t>
    <phoneticPr fontId="21" type="noConversion"/>
  </si>
  <si>
    <t>备注</t>
    <phoneticPr fontId="21" type="noConversion"/>
  </si>
  <si>
    <t>金额/Amount</t>
    <phoneticPr fontId="21" type="noConversion"/>
  </si>
  <si>
    <t>单价/Unit Price</t>
    <phoneticPr fontId="21" type="noConversion"/>
  </si>
  <si>
    <t>合计/Total</t>
    <phoneticPr fontId="21" type="noConversion"/>
  </si>
  <si>
    <r>
      <t>序号</t>
    </r>
    <r>
      <rPr>
        <b/>
        <sz val="11"/>
        <color rgb="FF000000"/>
        <rFont val="Arial"/>
        <family val="2"/>
      </rPr>
      <t>/Serial#</t>
    </r>
  </si>
  <si>
    <r>
      <t>Total/</t>
    </r>
    <r>
      <rPr>
        <sz val="11"/>
        <color indexed="8"/>
        <rFont val="宋体"/>
        <family val="3"/>
        <charset val="134"/>
      </rPr>
      <t>合计</t>
    </r>
    <phoneticPr fontId="21" type="noConversion"/>
  </si>
  <si>
    <t>序号/Serial#</t>
    <phoneticPr fontId="21" type="noConversion"/>
  </si>
  <si>
    <t>姓名/Name</t>
    <phoneticPr fontId="21" type="noConversion"/>
  </si>
  <si>
    <t>项目/Project</t>
    <phoneticPr fontId="21" type="noConversion"/>
  </si>
  <si>
    <t>标准工时/Working Hours</t>
    <phoneticPr fontId="21" type="noConversion"/>
  </si>
  <si>
    <t>加班工时/OT Hours</t>
    <phoneticPr fontId="21" type="noConversion"/>
  </si>
  <si>
    <r>
      <rPr>
        <sz val="11"/>
        <color indexed="8"/>
        <rFont val="宋体"/>
        <family val="3"/>
        <charset val="134"/>
      </rPr>
      <t>徐萌萌</t>
    </r>
    <r>
      <rPr>
        <sz val="11"/>
        <color indexed="8"/>
        <rFont val="Arial"/>
        <family val="2"/>
      </rPr>
      <t>/Mengmeng Xu</t>
    </r>
    <phoneticPr fontId="21" type="noConversion"/>
  </si>
  <si>
    <r>
      <rPr>
        <sz val="11"/>
        <color indexed="8"/>
        <rFont val="宋体"/>
        <family val="3"/>
        <charset val="134"/>
      </rPr>
      <t>崔丁太</t>
    </r>
    <r>
      <rPr>
        <sz val="11"/>
        <color indexed="8"/>
        <rFont val="Arial"/>
        <family val="2"/>
      </rPr>
      <t>/Dingtai Cui</t>
    </r>
    <phoneticPr fontId="21" type="noConversion"/>
  </si>
  <si>
    <r>
      <rPr>
        <sz val="11"/>
        <color indexed="8"/>
        <rFont val="宋体"/>
        <family val="3"/>
        <charset val="134"/>
      </rPr>
      <t>陈洽</t>
    </r>
    <r>
      <rPr>
        <sz val="11"/>
        <color indexed="8"/>
        <rFont val="Arial"/>
        <family val="2"/>
      </rPr>
      <t>/Qia Chen</t>
    </r>
    <phoneticPr fontId="21" type="noConversion"/>
  </si>
  <si>
    <r>
      <rPr>
        <sz val="11"/>
        <color indexed="8"/>
        <rFont val="宋体"/>
        <family val="3"/>
        <charset val="134"/>
      </rPr>
      <t>李艳</t>
    </r>
    <r>
      <rPr>
        <sz val="11"/>
        <color indexed="8"/>
        <rFont val="Arial"/>
        <family val="2"/>
      </rPr>
      <t>/Yan Li</t>
    </r>
    <phoneticPr fontId="21" type="noConversion"/>
  </si>
  <si>
    <t>范国栋/Guodong Fan</t>
    <phoneticPr fontId="21" type="noConversion"/>
  </si>
  <si>
    <r>
      <rPr>
        <sz val="11"/>
        <color rgb="FF000000"/>
        <rFont val="SimSun"/>
        <family val="3"/>
        <charset val="134"/>
      </rPr>
      <t>王玉龙</t>
    </r>
    <r>
      <rPr>
        <sz val="11"/>
        <color rgb="FF000000"/>
        <rFont val="Arial"/>
        <family val="3"/>
        <charset val="134"/>
      </rPr>
      <t>/Yulong Wang</t>
    </r>
    <phoneticPr fontId="21" type="noConversion"/>
  </si>
  <si>
    <r>
      <rPr>
        <sz val="11"/>
        <color rgb="FF000000"/>
        <rFont val="SimSun"/>
        <family val="3"/>
        <charset val="134"/>
      </rPr>
      <t>赵洪飞</t>
    </r>
    <r>
      <rPr>
        <sz val="11"/>
        <color rgb="FF000000"/>
        <rFont val="Arial"/>
        <family val="2"/>
      </rPr>
      <t>/Hongfei Zhao</t>
    </r>
    <phoneticPr fontId="21" type="noConversion"/>
  </si>
  <si>
    <r>
      <rPr>
        <sz val="11"/>
        <color rgb="FF000000"/>
        <rFont val="SimSun"/>
        <family val="3"/>
        <charset val="134"/>
      </rPr>
      <t>文明鑫</t>
    </r>
    <r>
      <rPr>
        <sz val="11"/>
        <color rgb="FF000000"/>
        <rFont val="Arial"/>
        <family val="3"/>
        <charset val="134"/>
      </rPr>
      <t>/Mingxin Wen</t>
    </r>
    <phoneticPr fontId="21" type="noConversion"/>
  </si>
  <si>
    <t>GE-13</t>
    <phoneticPr fontId="21" type="noConversion"/>
  </si>
  <si>
    <t>杨明星/Mingxing Yang</t>
    <phoneticPr fontId="21" type="noConversion"/>
  </si>
  <si>
    <t>FE-5AB/6AB</t>
    <phoneticPr fontId="21" type="noConversion"/>
  </si>
  <si>
    <t>FE-5AB/6AB&amp;FE-3AH</t>
    <phoneticPr fontId="21" type="noConversion"/>
  </si>
  <si>
    <r>
      <rPr>
        <b/>
        <sz val="11"/>
        <color rgb="FF000000"/>
        <rFont val="Arial"/>
        <family val="3"/>
      </rPr>
      <t>当月结算工时</t>
    </r>
    <r>
      <rPr>
        <b/>
        <sz val="11"/>
        <color rgb="FF000000"/>
        <rFont val="Arial"/>
        <family val="2"/>
      </rPr>
      <t>/Caculated Hours</t>
    </r>
    <phoneticPr fontId="21" type="noConversion"/>
  </si>
  <si>
    <t>Vehicle Spy1</t>
  </si>
  <si>
    <r>
      <rPr>
        <sz val="11"/>
        <color indexed="8"/>
        <rFont val="宋体"/>
        <family val="3"/>
        <charset val="134"/>
      </rPr>
      <t>万用表</t>
    </r>
    <r>
      <rPr>
        <sz val="11"/>
        <color indexed="8"/>
        <rFont val="Arial"/>
        <family val="2"/>
      </rPr>
      <t>/</t>
    </r>
    <r>
      <rPr>
        <sz val="11"/>
        <color indexed="8"/>
        <rFont val="宋体"/>
        <family val="3"/>
        <charset val="134"/>
      </rPr>
      <t>摄像头</t>
    </r>
  </si>
  <si>
    <t>CANoe1</t>
  </si>
  <si>
    <t>GL3000</t>
  </si>
  <si>
    <t>CANoe2</t>
  </si>
  <si>
    <t>CANanalyer</t>
  </si>
  <si>
    <r>
      <rPr>
        <sz val="11"/>
        <color indexed="8"/>
        <rFont val="宋体"/>
        <family val="3"/>
        <charset val="134"/>
      </rPr>
      <t>程控电源</t>
    </r>
  </si>
  <si>
    <t>CANoe3</t>
    <phoneticPr fontId="21" type="noConversion"/>
  </si>
  <si>
    <t>Vehicle Spy 2</t>
  </si>
  <si>
    <t>Vehicle Spy 3</t>
  </si>
  <si>
    <t>FE-3AH</t>
    <phoneticPr fontId="21" type="noConversion"/>
  </si>
  <si>
    <t>日常周保洁/Weekly Cleaning</t>
    <phoneticPr fontId="21" type="noConversion"/>
  </si>
  <si>
    <t>Rm3003-Venugopal</t>
    <phoneticPr fontId="21" type="noConversion"/>
  </si>
  <si>
    <t>文明鑫</t>
    <phoneticPr fontId="21" type="noConversion"/>
  </si>
  <si>
    <t>李艳</t>
    <phoneticPr fontId="21" type="noConversion"/>
  </si>
  <si>
    <t>万用表</t>
    <phoneticPr fontId="21" type="noConversion"/>
  </si>
  <si>
    <t>李志鹏</t>
    <phoneticPr fontId="21" type="noConversion"/>
  </si>
  <si>
    <t>Intern payment</t>
    <phoneticPr fontId="21" type="noConversion"/>
  </si>
  <si>
    <t>CANoe4</t>
    <phoneticPr fontId="21" type="noConversion"/>
  </si>
  <si>
    <t>王玉龙</t>
    <phoneticPr fontId="21" type="noConversion"/>
  </si>
  <si>
    <t>Team Building/团建聚餐</t>
    <phoneticPr fontId="21" type="noConversion"/>
  </si>
  <si>
    <t>T-box测试/T-box Testing</t>
    <phoneticPr fontId="21" type="noConversion"/>
  </si>
  <si>
    <r>
      <rPr>
        <sz val="11"/>
        <color rgb="FF000000"/>
        <rFont val="SimSun"/>
        <family val="3"/>
        <charset val="134"/>
      </rPr>
      <t>万用表、逆变器，插排，戴尔一体机，六类扁线，网络工具箱套装，方口</t>
    </r>
    <r>
      <rPr>
        <sz val="11"/>
        <color rgb="FF000000"/>
        <rFont val="Arial"/>
        <family val="2"/>
      </rPr>
      <t>USB</t>
    </r>
    <r>
      <rPr>
        <sz val="11"/>
        <color rgb="FF000000"/>
        <rFont val="SimSun"/>
        <family val="3"/>
        <charset val="134"/>
      </rPr>
      <t>线，交换机，测试探针，</t>
    </r>
    <r>
      <rPr>
        <sz val="11"/>
        <color rgb="FF000000"/>
        <rFont val="Arial"/>
        <family val="2"/>
      </rPr>
      <t>PWM</t>
    </r>
    <r>
      <rPr>
        <sz val="11"/>
        <color rgb="FF000000"/>
        <rFont val="SimSun"/>
        <family val="3"/>
        <charset val="134"/>
      </rPr>
      <t>信号发生器</t>
    </r>
    <phoneticPr fontId="21" type="noConversion"/>
  </si>
  <si>
    <t>叶贤辉/Xianhui Ye</t>
    <phoneticPr fontId="21" type="noConversion"/>
  </si>
  <si>
    <t>王嘉伟/Jiawei Wang</t>
    <phoneticPr fontId="21" type="noConversion"/>
  </si>
  <si>
    <t>2020/04/01-2020/04/30</t>
    <phoneticPr fontId="21" type="noConversion"/>
  </si>
  <si>
    <r>
      <rPr>
        <sz val="11"/>
        <color rgb="FF000000"/>
        <rFont val="SimSun"/>
        <family val="3"/>
        <charset val="134"/>
      </rPr>
      <t>东风</t>
    </r>
    <r>
      <rPr>
        <sz val="11"/>
        <color rgb="FF000000"/>
        <rFont val="宋体"/>
        <family val="3"/>
        <charset val="134"/>
      </rPr>
      <t>新能源</t>
    </r>
    <r>
      <rPr>
        <sz val="11"/>
        <color rgb="FF000000"/>
        <rFont val="SimSun"/>
        <family val="3"/>
        <charset val="134"/>
      </rPr>
      <t>项目</t>
    </r>
    <r>
      <rPr>
        <sz val="11"/>
        <color rgb="FF000000"/>
        <rFont val="Arial"/>
        <family val="2"/>
      </rPr>
      <t>/DF new energy project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</si>
</sst>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yyyy\-mm\-dd;@"/>
    <numFmt numFmtId="178" formatCode="0.00_);[Red]\(0.00\)"/>
  </numFmts>
  <fonts count="39">
    <font>
      <sz val="11"/>
      <color indexed="8"/>
      <name val="宋体"/>
      <charset val="134"/>
    </font>
    <font>
      <b/>
      <sz val="11"/>
      <color indexed="8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indexed="9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5"/>
      <color indexed="54"/>
      <name val="宋体"/>
      <family val="3"/>
      <charset val="134"/>
    </font>
    <font>
      <sz val="11"/>
      <color indexed="10"/>
      <name val="宋体"/>
      <family val="3"/>
      <charset val="134"/>
    </font>
    <font>
      <b/>
      <sz val="18"/>
      <color indexed="54"/>
      <name val="宋体"/>
      <family val="3"/>
      <charset val="134"/>
    </font>
    <font>
      <b/>
      <sz val="11"/>
      <color indexed="54"/>
      <name val="宋体"/>
      <family val="3"/>
      <charset val="134"/>
    </font>
    <font>
      <sz val="11"/>
      <color indexed="53"/>
      <name val="宋体"/>
      <family val="3"/>
      <charset val="134"/>
    </font>
    <font>
      <sz val="11"/>
      <color indexed="19"/>
      <name val="宋体"/>
      <family val="3"/>
      <charset val="134"/>
    </font>
    <font>
      <sz val="11"/>
      <color indexed="16"/>
      <name val="宋体"/>
      <family val="3"/>
      <charset val="134"/>
    </font>
    <font>
      <i/>
      <sz val="11"/>
      <color indexed="23"/>
      <name val="宋体"/>
      <family val="3"/>
      <charset val="134"/>
    </font>
    <font>
      <b/>
      <sz val="13"/>
      <color indexed="54"/>
      <name val="宋体"/>
      <family val="3"/>
      <charset val="134"/>
    </font>
    <font>
      <b/>
      <sz val="11"/>
      <color indexed="9"/>
      <name val="宋体"/>
      <family val="3"/>
      <charset val="134"/>
    </font>
    <font>
      <b/>
      <sz val="11"/>
      <color indexed="53"/>
      <name val="宋体"/>
      <family val="3"/>
      <charset val="134"/>
    </font>
    <font>
      <sz val="9"/>
      <name val="宋体"/>
      <family val="3"/>
      <charset val="134"/>
    </font>
    <font>
      <b/>
      <sz val="12"/>
      <color indexed="8"/>
      <name val="宋体"/>
      <family val="3"/>
      <charset val="134"/>
    </font>
    <font>
      <b/>
      <sz val="12"/>
      <color indexed="8"/>
      <name val="Arial"/>
      <family val="2"/>
    </font>
    <font>
      <sz val="11"/>
      <color indexed="8"/>
      <name val="Arial"/>
      <family val="2"/>
    </font>
    <font>
      <b/>
      <sz val="11"/>
      <color indexed="8"/>
      <name val="Arial"/>
      <family val="2"/>
    </font>
    <font>
      <sz val="11"/>
      <color rgb="FF000000"/>
      <name val="SimSun"/>
      <family val="3"/>
      <charset val="134"/>
    </font>
    <font>
      <sz val="11"/>
      <color rgb="FF000000"/>
      <name val="Arial"/>
      <family val="2"/>
    </font>
    <font>
      <sz val="11"/>
      <color rgb="FF000000"/>
      <name val="Arial"/>
      <family val="3"/>
      <charset val="134"/>
    </font>
    <font>
      <sz val="11"/>
      <color indexed="8"/>
      <name val="Arial"/>
      <family val="3"/>
      <charset val="134"/>
    </font>
    <font>
      <b/>
      <sz val="11"/>
      <color rgb="FF000000"/>
      <name val="Arial"/>
      <family val="3"/>
    </font>
    <font>
      <b/>
      <sz val="11"/>
      <color indexed="8"/>
      <name val="Arial"/>
      <family val="3"/>
    </font>
    <font>
      <b/>
      <sz val="11"/>
      <color rgb="FF000000"/>
      <name val="Arial"/>
      <family val="2"/>
    </font>
    <font>
      <b/>
      <sz val="11"/>
      <color rgb="FF000000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b/>
      <sz val="14"/>
      <color indexed="8"/>
      <name val="Arial"/>
      <family val="2"/>
    </font>
    <font>
      <b/>
      <sz val="11"/>
      <color indexed="8"/>
      <name val="Arial"/>
      <family val="3"/>
      <charset val="134"/>
    </font>
    <font>
      <sz val="11"/>
      <color rgb="FF111F2C"/>
      <name val="PingFang SC"/>
      <family val="2"/>
      <charset val="134"/>
    </font>
    <font>
      <sz val="11"/>
      <color rgb="FF000000"/>
      <name val="宋体"/>
      <family val="3"/>
      <charset val="134"/>
    </font>
  </fonts>
  <fills count="2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medium">
        <color indexed="48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9">
    <xf numFmtId="0" fontId="0" fillId="0" borderId="0">
      <alignment vertical="center"/>
    </xf>
    <xf numFmtId="0" fontId="5" fillId="8" borderId="7" applyNumberFormat="0" applyFont="0" applyAlignment="0" applyProtection="0">
      <alignment vertical="center"/>
    </xf>
    <xf numFmtId="0" fontId="14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15" borderId="12" applyNumberFormat="0" applyAlignment="0" applyProtection="0">
      <alignment vertical="center"/>
    </xf>
    <xf numFmtId="0" fontId="20" fillId="7" borderId="8" applyNumberFormat="0" applyAlignment="0" applyProtection="0">
      <alignment vertical="center"/>
    </xf>
    <xf numFmtId="0" fontId="6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6" fillId="0" borderId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6" fillId="0" borderId="0">
      <alignment vertical="center"/>
    </xf>
    <xf numFmtId="0" fontId="16" fillId="17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5" borderId="0" applyNumberFormat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8" fillId="3" borderId="8" applyNumberForma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0" borderId="0">
      <alignment vertical="center"/>
    </xf>
    <xf numFmtId="0" fontId="4" fillId="16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0" borderId="0">
      <alignment vertical="center"/>
    </xf>
    <xf numFmtId="0" fontId="7" fillId="7" borderId="6" applyNumberForma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5" fillId="0" borderId="0">
      <alignment vertical="center"/>
    </xf>
    <xf numFmtId="0" fontId="4" fillId="1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0" borderId="0">
      <alignment vertical="center"/>
    </xf>
    <xf numFmtId="0" fontId="18" fillId="0" borderId="9" applyNumberFormat="0" applyFill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0" fillId="0" borderId="9" applyNumberFormat="0" applyFill="0" applyAlignment="0" applyProtection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4" fillId="3" borderId="0" applyNumberFormat="0" applyBorder="0" applyAlignment="0" applyProtection="0">
      <alignment vertical="center"/>
    </xf>
    <xf numFmtId="0" fontId="1" fillId="0" borderId="5" applyNumberFormat="0" applyFill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6" fillId="0" borderId="0">
      <alignment vertical="center"/>
    </xf>
  </cellStyleXfs>
  <cellXfs count="78">
    <xf numFmtId="0" fontId="0" fillId="0" borderId="0" xfId="0">
      <alignment vertical="center"/>
    </xf>
    <xf numFmtId="0" fontId="0" fillId="0" borderId="1" xfId="0" applyFont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3" fillId="0" borderId="1" xfId="0" applyFont="1" applyBorder="1" applyAlignment="1">
      <alignment horizontal="center" vertical="center"/>
    </xf>
    <xf numFmtId="176" fontId="23" fillId="0" borderId="1" xfId="0" applyNumberFormat="1" applyFont="1" applyBorder="1" applyAlignment="1">
      <alignment horizontal="center" vertical="center"/>
    </xf>
    <xf numFmtId="0" fontId="23" fillId="0" borderId="0" xfId="0" applyFont="1">
      <alignment vertical="center"/>
    </xf>
    <xf numFmtId="0" fontId="24" fillId="0" borderId="1" xfId="0" applyFont="1" applyBorder="1" applyAlignment="1">
      <alignment horizontal="center" vertical="center"/>
    </xf>
    <xf numFmtId="176" fontId="24" fillId="0" borderId="1" xfId="0" applyNumberFormat="1" applyFont="1" applyFill="1" applyBorder="1" applyAlignment="1">
      <alignment horizontal="center" vertical="center"/>
    </xf>
    <xf numFmtId="176" fontId="24" fillId="0" borderId="1" xfId="0" applyNumberFormat="1" applyFont="1" applyBorder="1" applyAlignment="1">
      <alignment horizontal="center" vertical="center"/>
    </xf>
    <xf numFmtId="0" fontId="24" fillId="0" borderId="0" xfId="0" applyFont="1">
      <alignment vertical="center"/>
    </xf>
    <xf numFmtId="0" fontId="25" fillId="2" borderId="1" xfId="0" applyFont="1" applyFill="1" applyBorder="1" applyAlignment="1">
      <alignment horizontal="center" vertical="center"/>
    </xf>
    <xf numFmtId="176" fontId="25" fillId="2" borderId="1" xfId="0" applyNumberFormat="1" applyFont="1" applyFill="1" applyBorder="1" applyAlignment="1">
      <alignment horizontal="center" vertical="center"/>
    </xf>
    <xf numFmtId="0" fontId="24" fillId="2" borderId="1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6" fontId="24" fillId="0" borderId="0" xfId="0" applyNumberFormat="1" applyFont="1" applyAlignment="1">
      <alignment horizontal="center" vertical="center"/>
    </xf>
    <xf numFmtId="0" fontId="25" fillId="0" borderId="1" xfId="0" applyFont="1" applyBorder="1" applyAlignment="1">
      <alignment horizontal="center" vertical="center" wrapText="1"/>
    </xf>
    <xf numFmtId="0" fontId="24" fillId="0" borderId="13" xfId="0" applyFont="1" applyBorder="1" applyAlignment="1">
      <alignment horizontal="center" vertical="center"/>
    </xf>
    <xf numFmtId="176" fontId="24" fillId="0" borderId="13" xfId="0" applyNumberFormat="1" applyFont="1" applyBorder="1" applyAlignment="1">
      <alignment horizontal="center" vertical="center"/>
    </xf>
    <xf numFmtId="0" fontId="25" fillId="0" borderId="13" xfId="0" applyFont="1" applyFill="1" applyBorder="1" applyAlignment="1">
      <alignment horizontal="center" vertical="center"/>
    </xf>
    <xf numFmtId="0" fontId="24" fillId="2" borderId="13" xfId="0" applyFont="1" applyFill="1" applyBorder="1">
      <alignment vertical="center"/>
    </xf>
    <xf numFmtId="0" fontId="25" fillId="0" borderId="13" xfId="0" applyFont="1" applyBorder="1" applyAlignment="1">
      <alignment horizontal="center" vertical="center"/>
    </xf>
    <xf numFmtId="0" fontId="28" fillId="0" borderId="13" xfId="0" applyFont="1" applyBorder="1" applyAlignment="1">
      <alignment horizontal="center" vertical="center"/>
    </xf>
    <xf numFmtId="0" fontId="31" fillId="2" borderId="1" xfId="0" applyFont="1" applyFill="1" applyBorder="1" applyAlignment="1">
      <alignment horizontal="right" vertical="center"/>
    </xf>
    <xf numFmtId="0" fontId="25" fillId="2" borderId="13" xfId="0" applyFont="1" applyFill="1" applyBorder="1">
      <alignment vertical="center"/>
    </xf>
    <xf numFmtId="0" fontId="24" fillId="0" borderId="13" xfId="0" applyFont="1" applyBorder="1" applyAlignment="1">
      <alignment horizontal="center" vertical="center"/>
    </xf>
    <xf numFmtId="0" fontId="24" fillId="0" borderId="13" xfId="0" applyFont="1" applyBorder="1">
      <alignment vertical="center"/>
    </xf>
    <xf numFmtId="0" fontId="27" fillId="0" borderId="13" xfId="0" applyFont="1" applyBorder="1" applyAlignment="1">
      <alignment horizontal="center" vertical="center"/>
    </xf>
    <xf numFmtId="17" fontId="24" fillId="0" borderId="13" xfId="0" applyNumberFormat="1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 wrapText="1"/>
    </xf>
    <xf numFmtId="0" fontId="24" fillId="0" borderId="13" xfId="0" applyFont="1" applyBorder="1" applyAlignment="1">
      <alignment vertical="center" wrapText="1"/>
    </xf>
    <xf numFmtId="0" fontId="28" fillId="0" borderId="13" xfId="0" applyFont="1" applyBorder="1" applyAlignment="1">
      <alignment horizontal="center" vertical="center"/>
    </xf>
    <xf numFmtId="0" fontId="25" fillId="2" borderId="13" xfId="0" applyFont="1" applyFill="1" applyBorder="1" applyAlignment="1">
      <alignment horizontal="center" vertical="center"/>
    </xf>
    <xf numFmtId="178" fontId="24" fillId="0" borderId="13" xfId="0" applyNumberFormat="1" applyFont="1" applyBorder="1" applyAlignment="1">
      <alignment horizontal="center" vertical="center"/>
    </xf>
    <xf numFmtId="178" fontId="25" fillId="2" borderId="1" xfId="0" applyNumberFormat="1" applyFont="1" applyFill="1" applyBorder="1" applyAlignment="1">
      <alignment horizontal="center" vertical="center"/>
    </xf>
    <xf numFmtId="0" fontId="25" fillId="2" borderId="13" xfId="0" applyFont="1" applyFill="1" applyBorder="1" applyAlignment="1">
      <alignment vertical="center"/>
    </xf>
    <xf numFmtId="0" fontId="24" fillId="2" borderId="13" xfId="0" applyFont="1" applyFill="1" applyBorder="1" applyAlignment="1">
      <alignment horizontal="center" vertical="center"/>
    </xf>
    <xf numFmtId="178" fontId="25" fillId="2" borderId="13" xfId="0" applyNumberFormat="1" applyFont="1" applyFill="1" applyBorder="1" applyAlignment="1">
      <alignment horizontal="center" vertical="center"/>
    </xf>
    <xf numFmtId="178" fontId="24" fillId="0" borderId="0" xfId="0" applyNumberFormat="1" applyFont="1">
      <alignment vertical="center"/>
    </xf>
    <xf numFmtId="176" fontId="25" fillId="2" borderId="13" xfId="0" applyNumberFormat="1" applyFont="1" applyFill="1" applyBorder="1">
      <alignment vertical="center"/>
    </xf>
    <xf numFmtId="176" fontId="24" fillId="0" borderId="0" xfId="0" applyNumberFormat="1" applyFont="1">
      <alignment vertical="center"/>
    </xf>
    <xf numFmtId="0" fontId="34" fillId="0" borderId="0" xfId="0" applyFont="1" applyAlignment="1">
      <alignment horizontal="center" vertical="center"/>
    </xf>
    <xf numFmtId="0" fontId="34" fillId="20" borderId="0" xfId="0" applyFont="1" applyFill="1" applyAlignment="1">
      <alignment horizontal="center" vertical="center"/>
    </xf>
    <xf numFmtId="176" fontId="0" fillId="0" borderId="0" xfId="0" applyNumberFormat="1">
      <alignment vertical="center"/>
    </xf>
    <xf numFmtId="176" fontId="35" fillId="2" borderId="1" xfId="0" applyNumberFormat="1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right" vertical="center"/>
    </xf>
    <xf numFmtId="0" fontId="30" fillId="0" borderId="1" xfId="0" applyFont="1" applyBorder="1" applyAlignment="1">
      <alignment horizontal="center" vertical="center" wrapText="1"/>
    </xf>
    <xf numFmtId="177" fontId="24" fillId="0" borderId="13" xfId="0" applyNumberFormat="1" applyFont="1" applyBorder="1" applyAlignment="1">
      <alignment horizontal="center" vertical="center"/>
    </xf>
    <xf numFmtId="176" fontId="25" fillId="0" borderId="1" xfId="0" applyNumberFormat="1" applyFont="1" applyBorder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176" fontId="24" fillId="0" borderId="13" xfId="0" quotePrefix="1" applyNumberFormat="1" applyFont="1" applyBorder="1" applyAlignment="1">
      <alignment horizontal="right" vertical="center"/>
    </xf>
    <xf numFmtId="176" fontId="24" fillId="0" borderId="13" xfId="0" applyNumberFormat="1" applyFont="1" applyBorder="1" applyAlignment="1">
      <alignment horizontal="right" vertical="center"/>
    </xf>
    <xf numFmtId="176" fontId="25" fillId="2" borderId="1" xfId="0" applyNumberFormat="1" applyFont="1" applyFill="1" applyBorder="1" applyAlignment="1">
      <alignment horizontal="right" vertical="center"/>
    </xf>
    <xf numFmtId="0" fontId="37" fillId="0" borderId="13" xfId="0" applyFont="1" applyBorder="1">
      <alignment vertical="center"/>
    </xf>
    <xf numFmtId="0" fontId="33" fillId="0" borderId="13" xfId="0" applyFont="1" applyBorder="1" applyAlignment="1">
      <alignment horizontal="center" vertical="center" wrapText="1"/>
    </xf>
    <xf numFmtId="0" fontId="25" fillId="0" borderId="13" xfId="0" applyFont="1" applyBorder="1" applyAlignment="1">
      <alignment horizontal="center" vertical="center" wrapText="1"/>
    </xf>
    <xf numFmtId="178" fontId="1" fillId="0" borderId="13" xfId="0" applyNumberFormat="1" applyFont="1" applyBorder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9" fillId="0" borderId="13" xfId="0" applyFont="1" applyBorder="1" applyAlignment="1">
      <alignment horizontal="center" vertical="center"/>
    </xf>
    <xf numFmtId="176" fontId="24" fillId="0" borderId="14" xfId="0" applyNumberFormat="1" applyFont="1" applyBorder="1" applyAlignment="1">
      <alignment horizontal="center" vertical="center"/>
    </xf>
    <xf numFmtId="0" fontId="28" fillId="0" borderId="13" xfId="0" applyFont="1" applyBorder="1" applyAlignment="1">
      <alignment horizontal="left" vertical="center"/>
    </xf>
    <xf numFmtId="0" fontId="28" fillId="0" borderId="15" xfId="0" applyFont="1" applyBorder="1" applyAlignment="1">
      <alignment horizontal="center" vertical="center"/>
    </xf>
    <xf numFmtId="0" fontId="36" fillId="2" borderId="2" xfId="0" applyFont="1" applyFill="1" applyBorder="1" applyAlignment="1">
      <alignment horizontal="center" vertical="center"/>
    </xf>
    <xf numFmtId="0" fontId="25" fillId="2" borderId="3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right" vertical="center"/>
    </xf>
    <xf numFmtId="0" fontId="24" fillId="2" borderId="4" xfId="0" applyFont="1" applyFill="1" applyBorder="1" applyAlignment="1">
      <alignment horizontal="center" vertical="center"/>
    </xf>
    <xf numFmtId="0" fontId="24" fillId="2" borderId="3" xfId="0" applyFont="1" applyFill="1" applyBorder="1" applyAlignment="1">
      <alignment horizontal="right" vertical="center"/>
    </xf>
    <xf numFmtId="0" fontId="1" fillId="2" borderId="2" xfId="0" applyFont="1" applyFill="1" applyBorder="1" applyAlignment="1">
      <alignment horizontal="right" vertical="center"/>
    </xf>
    <xf numFmtId="0" fontId="25" fillId="2" borderId="3" xfId="0" applyFont="1" applyFill="1" applyBorder="1" applyAlignment="1">
      <alignment horizontal="right" vertical="center"/>
    </xf>
    <xf numFmtId="0" fontId="1" fillId="0" borderId="0" xfId="0" applyFont="1">
      <alignment vertical="center"/>
    </xf>
  </cellXfs>
  <cellStyles count="59">
    <cellStyle name="20% - 强调文字颜色 1 2" xfId="57" xr:uid="{00000000-0005-0000-0000-000000000000}"/>
    <cellStyle name="20% - 强调文字颜色 2 2" xfId="38" xr:uid="{00000000-0005-0000-0000-000001000000}"/>
    <cellStyle name="20% - 强调文字颜色 3 2" xfId="29" xr:uid="{00000000-0005-0000-0000-000002000000}"/>
    <cellStyle name="20% - 强调文字颜色 4 2" xfId="39" xr:uid="{00000000-0005-0000-0000-000003000000}"/>
    <cellStyle name="20% - 强调文字颜色 5 2" xfId="42" xr:uid="{00000000-0005-0000-0000-000004000000}"/>
    <cellStyle name="20% - 强调文字颜色 6 2" xfId="28" xr:uid="{00000000-0005-0000-0000-000005000000}"/>
    <cellStyle name="40% - 强调文字颜色 1 2" xfId="37" xr:uid="{00000000-0005-0000-0000-000006000000}"/>
    <cellStyle name="40% - 强调文字颜色 2 2" xfId="27" xr:uid="{00000000-0005-0000-0000-000007000000}"/>
    <cellStyle name="40% - 强调文字颜色 3 2" xfId="25" xr:uid="{00000000-0005-0000-0000-000008000000}"/>
    <cellStyle name="40% - 强调文字颜色 4 2" xfId="46" xr:uid="{00000000-0005-0000-0000-000009000000}"/>
    <cellStyle name="40% - 强调文字颜色 5 2" xfId="31" xr:uid="{00000000-0005-0000-0000-00000A000000}"/>
    <cellStyle name="40% - 强调文字颜色 6 2" xfId="34" xr:uid="{00000000-0005-0000-0000-00000B000000}"/>
    <cellStyle name="60% - 强调文字颜色 1 2" xfId="23" xr:uid="{00000000-0005-0000-0000-00000C000000}"/>
    <cellStyle name="60% - 强调文字颜色 2 2" xfId="21" xr:uid="{00000000-0005-0000-0000-00000D000000}"/>
    <cellStyle name="60% - 强调文字颜色 3 2" xfId="20" xr:uid="{00000000-0005-0000-0000-00000E000000}"/>
    <cellStyle name="60% - 强调文字颜色 4 2" xfId="55" xr:uid="{00000000-0005-0000-0000-00000F000000}"/>
    <cellStyle name="60% - 强调文字颜色 5 2" xfId="49" xr:uid="{00000000-0005-0000-0000-000010000000}"/>
    <cellStyle name="60% - 强调文字颜色 6 2" xfId="43" xr:uid="{00000000-0005-0000-0000-000011000000}"/>
    <cellStyle name="标题 1 2" xfId="52" xr:uid="{00000000-0005-0000-0000-00002C000000}"/>
    <cellStyle name="标题 2 2" xfId="48" xr:uid="{00000000-0005-0000-0000-00002D000000}"/>
    <cellStyle name="标题 3 2" xfId="18" xr:uid="{00000000-0005-0000-0000-00002E000000}"/>
    <cellStyle name="标题 4 2" xfId="16" xr:uid="{00000000-0005-0000-0000-00002F000000}"/>
    <cellStyle name="标题 5" xfId="9" xr:uid="{00000000-0005-0000-0000-000030000000}"/>
    <cellStyle name="差 2" xfId="15" xr:uid="{00000000-0005-0000-0000-000014000000}"/>
    <cellStyle name="常规" xfId="0" builtinId="0"/>
    <cellStyle name="常规 2" xfId="14" xr:uid="{00000000-0005-0000-0000-000015000000}"/>
    <cellStyle name="常规 2 10" xfId="53" xr:uid="{00000000-0005-0000-0000-000016000000}"/>
    <cellStyle name="常规 2 2" xfId="47" xr:uid="{00000000-0005-0000-0000-000017000000}"/>
    <cellStyle name="常规 2 3" xfId="54" xr:uid="{00000000-0005-0000-0000-000018000000}"/>
    <cellStyle name="常规 2 4" xfId="22" xr:uid="{00000000-0005-0000-0000-000019000000}"/>
    <cellStyle name="常规 2 5" xfId="13" xr:uid="{00000000-0005-0000-0000-00001A000000}"/>
    <cellStyle name="常规 2 6" xfId="50" xr:uid="{00000000-0005-0000-0000-00001B000000}"/>
    <cellStyle name="常规 2 7" xfId="12" xr:uid="{00000000-0005-0000-0000-00001C000000}"/>
    <cellStyle name="常规 2 8" xfId="44" xr:uid="{00000000-0005-0000-0000-00001D000000}"/>
    <cellStyle name="常规 2 9" xfId="51" xr:uid="{00000000-0005-0000-0000-00001E000000}"/>
    <cellStyle name="常规 3" xfId="40" xr:uid="{00000000-0005-0000-0000-00001F000000}"/>
    <cellStyle name="常规 4" xfId="11" xr:uid="{00000000-0005-0000-0000-000020000000}"/>
    <cellStyle name="常规 5" xfId="10" xr:uid="{00000000-0005-0000-0000-000021000000}"/>
    <cellStyle name="常规 6" xfId="8" xr:uid="{00000000-0005-0000-0000-000022000000}"/>
    <cellStyle name="常规 7" xfId="58" xr:uid="{00000000-0005-0000-0000-000023000000}"/>
    <cellStyle name="常规 8" xfId="6" xr:uid="{00000000-0005-0000-0000-000024000000}"/>
    <cellStyle name="常规 9" xfId="32" xr:uid="{00000000-0005-0000-0000-000025000000}"/>
    <cellStyle name="好 2" xfId="7" xr:uid="{00000000-0005-0000-0000-000013000000}"/>
    <cellStyle name="汇总 2" xfId="56" xr:uid="{00000000-0005-0000-0000-000032000000}"/>
    <cellStyle name="计算 2" xfId="5" xr:uid="{00000000-0005-0000-0000-000036000000}"/>
    <cellStyle name="检查单元格 2" xfId="4" xr:uid="{00000000-0005-0000-0000-000031000000}"/>
    <cellStyle name="解释性文本 2" xfId="35" xr:uid="{00000000-0005-0000-0000-000034000000}"/>
    <cellStyle name="警告文本 2" xfId="3" xr:uid="{00000000-0005-0000-0000-000035000000}"/>
    <cellStyle name="链接单元格 2" xfId="2" xr:uid="{00000000-0005-0000-0000-00003A000000}"/>
    <cellStyle name="强调文字颜色 1 2" xfId="36" xr:uid="{00000000-0005-0000-0000-000026000000}"/>
    <cellStyle name="强调文字颜色 2 2" xfId="26" xr:uid="{00000000-0005-0000-0000-000027000000}"/>
    <cellStyle name="强调文字颜色 3 2" xfId="24" xr:uid="{00000000-0005-0000-0000-000028000000}"/>
    <cellStyle name="强调文字颜色 4 2" xfId="45" xr:uid="{00000000-0005-0000-0000-000029000000}"/>
    <cellStyle name="强调文字颜色 5 2" xfId="30" xr:uid="{00000000-0005-0000-0000-00002A000000}"/>
    <cellStyle name="强调文字颜色 6 2" xfId="33" xr:uid="{00000000-0005-0000-0000-00002B000000}"/>
    <cellStyle name="适中 2" xfId="17" xr:uid="{00000000-0005-0000-0000-000039000000}"/>
    <cellStyle name="输出 2" xfId="41" xr:uid="{00000000-0005-0000-0000-000038000000}"/>
    <cellStyle name="输入 2" xfId="19" xr:uid="{00000000-0005-0000-0000-000037000000}"/>
    <cellStyle name="注释 2" xfId="1" xr:uid="{00000000-0005-0000-0000-000033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ennifer Wang" id="{022C12EE-C0E3-5843-A6F5-30918977BB58}" userId="901931ddbf9b3511" providerId="Windows Live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0-05-05T09:40:29.75" personId="{022C12EE-C0E3-5843-A6F5-30918977BB58}" id="{869BBAF4-4763-F44A-A087-A1AE3B92EB9F}">
    <text>调休2天，共计16小时</text>
  </threadedComment>
  <threadedComment ref="D4" dT="2020-05-05T09:42:00.65" personId="{022C12EE-C0E3-5843-A6F5-30918977BB58}" id="{EFDA8641-BAF8-714A-87EE-7A50FA576CC7}">
    <text>调休半天，共计4小时</text>
  </threadedComment>
  <threadedComment ref="D5" dT="2020-05-05T09:41:06.07" personId="{022C12EE-C0E3-5843-A6F5-30918977BB58}" id="{013755B6-DA6A-C145-8104-B8A995D717E7}">
    <text>调休1.5天、事假0.625天，共计17小时</text>
  </threadedComment>
  <threadedComment ref="D12" dT="2020-05-05T09:26:18.84" personId="{022C12EE-C0E3-5843-A6F5-30918977BB58}" id="{0B098FA3-C2C3-DC40-A2F2-E03C22104DC6}">
    <text>4月3日入项</text>
  </threadedComment>
  <threadedComment ref="D13" dT="2020-05-05T09:26:18.84" personId="{022C12EE-C0E3-5843-A6F5-30918977BB58}" id="{6A311662-BA35-D547-9168-EABC4109DD53}">
    <text>4月3日入项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18"/>
  <sheetViews>
    <sheetView tabSelected="1" topLeftCell="A5" zoomScaleNormal="100" workbookViewId="0">
      <selection activeCell="E18" sqref="E18"/>
    </sheetView>
  </sheetViews>
  <sheetFormatPr baseColWidth="10" defaultColWidth="8.83203125" defaultRowHeight="14"/>
  <cols>
    <col min="1" max="1" width="46.6640625" style="21" customWidth="1"/>
    <col min="2" max="2" width="22.83203125" style="21" customWidth="1"/>
    <col min="3" max="3" width="18.5" style="22" customWidth="1"/>
    <col min="4" max="4" width="17.5" style="21" customWidth="1"/>
    <col min="5" max="5" width="20.1640625" style="22" customWidth="1"/>
    <col min="6" max="6" width="18.1640625" style="21" customWidth="1"/>
    <col min="7" max="16384" width="8.83203125" style="17"/>
  </cols>
  <sheetData>
    <row r="1" spans="1:6" s="13" customFormat="1" ht="29" customHeight="1">
      <c r="A1" s="11" t="s">
        <v>33</v>
      </c>
      <c r="B1" s="11" t="s">
        <v>34</v>
      </c>
      <c r="C1" s="12" t="s">
        <v>35</v>
      </c>
      <c r="D1" s="11" t="s">
        <v>36</v>
      </c>
      <c r="E1" s="12" t="s">
        <v>37</v>
      </c>
      <c r="F1" s="11" t="s">
        <v>38</v>
      </c>
    </row>
    <row r="2" spans="1:6">
      <c r="A2" s="14" t="s">
        <v>39</v>
      </c>
      <c r="B2" s="32" t="s">
        <v>70</v>
      </c>
      <c r="C2" s="15">
        <f>'工时清单Effort Hours Breakdown'!F3</f>
        <v>207.55</v>
      </c>
      <c r="D2" s="14">
        <v>225</v>
      </c>
      <c r="E2" s="16">
        <f>D2*C2</f>
        <v>46698.75</v>
      </c>
      <c r="F2" s="14"/>
    </row>
    <row r="3" spans="1:6">
      <c r="A3" s="14" t="s">
        <v>39</v>
      </c>
      <c r="B3" s="32" t="s">
        <v>71</v>
      </c>
      <c r="C3" s="15">
        <f>'工时清单Effort Hours Breakdown'!F4</f>
        <v>219</v>
      </c>
      <c r="D3" s="14">
        <v>225</v>
      </c>
      <c r="E3" s="16">
        <f t="shared" ref="E3:E12" si="0">D3*C3</f>
        <v>49275</v>
      </c>
      <c r="F3" s="14"/>
    </row>
    <row r="4" spans="1:6">
      <c r="A4" s="14" t="s">
        <v>39</v>
      </c>
      <c r="B4" s="32" t="s">
        <v>72</v>
      </c>
      <c r="C4" s="15">
        <f>'工时清单Effort Hours Breakdown'!F5</f>
        <v>202.7</v>
      </c>
      <c r="D4" s="14">
        <v>225</v>
      </c>
      <c r="E4" s="16">
        <f t="shared" si="0"/>
        <v>45607.5</v>
      </c>
      <c r="F4" s="14"/>
    </row>
    <row r="5" spans="1:6">
      <c r="A5" s="14" t="s">
        <v>39</v>
      </c>
      <c r="B5" s="32" t="s">
        <v>73</v>
      </c>
      <c r="C5" s="15">
        <f>'工时清单Effort Hours Breakdown'!F6</f>
        <v>222.45</v>
      </c>
      <c r="D5" s="14">
        <v>225</v>
      </c>
      <c r="E5" s="16">
        <f t="shared" si="0"/>
        <v>50051.25</v>
      </c>
      <c r="F5" s="14"/>
    </row>
    <row r="6" spans="1:6">
      <c r="A6" s="14" t="s">
        <v>39</v>
      </c>
      <c r="B6" s="38" t="s">
        <v>74</v>
      </c>
      <c r="C6" s="15">
        <f>'工时清单Effort Hours Breakdown'!F7</f>
        <v>234.55</v>
      </c>
      <c r="D6" s="14">
        <v>225</v>
      </c>
      <c r="E6" s="16">
        <f t="shared" si="0"/>
        <v>52773.75</v>
      </c>
      <c r="F6" s="24"/>
    </row>
    <row r="7" spans="1:6">
      <c r="A7" s="14" t="s">
        <v>39</v>
      </c>
      <c r="B7" s="38" t="s">
        <v>75</v>
      </c>
      <c r="C7" s="15">
        <f>'工时清单Effort Hours Breakdown'!F8</f>
        <v>254.9</v>
      </c>
      <c r="D7" s="14">
        <v>225</v>
      </c>
      <c r="E7" s="16">
        <f t="shared" si="0"/>
        <v>57352.5</v>
      </c>
      <c r="F7" s="32"/>
    </row>
    <row r="8" spans="1:6">
      <c r="A8" s="14" t="s">
        <v>39</v>
      </c>
      <c r="B8" s="34" t="s">
        <v>76</v>
      </c>
      <c r="C8" s="15">
        <f>'工时清单Effort Hours Breakdown'!F9</f>
        <v>232.9</v>
      </c>
      <c r="D8" s="14">
        <v>225</v>
      </c>
      <c r="E8" s="16">
        <f t="shared" si="0"/>
        <v>52402.5</v>
      </c>
      <c r="F8" s="32"/>
    </row>
    <row r="9" spans="1:6">
      <c r="A9" s="14" t="s">
        <v>39</v>
      </c>
      <c r="B9" s="38" t="s">
        <v>77</v>
      </c>
      <c r="C9" s="15">
        <f>'工时清单Effort Hours Breakdown'!F10</f>
        <v>278.55</v>
      </c>
      <c r="D9" s="14">
        <v>225</v>
      </c>
      <c r="E9" s="16">
        <f t="shared" si="0"/>
        <v>62673.75</v>
      </c>
      <c r="F9" s="32"/>
    </row>
    <row r="10" spans="1:6">
      <c r="A10" s="14" t="s">
        <v>39</v>
      </c>
      <c r="B10" s="38" t="s">
        <v>79</v>
      </c>
      <c r="C10" s="15">
        <f>'工时清单Effort Hours Breakdown'!F11</f>
        <v>245.55</v>
      </c>
      <c r="D10" s="14">
        <v>225</v>
      </c>
      <c r="E10" s="16">
        <f t="shared" si="0"/>
        <v>55248.75</v>
      </c>
      <c r="F10" s="32"/>
    </row>
    <row r="11" spans="1:6">
      <c r="A11" s="14" t="s">
        <v>39</v>
      </c>
      <c r="B11" s="68" t="s">
        <v>106</v>
      </c>
      <c r="C11" s="15">
        <f>'工时清单Effort Hours Breakdown'!F12</f>
        <v>213.05</v>
      </c>
      <c r="D11" s="14">
        <v>225</v>
      </c>
      <c r="E11" s="16">
        <f t="shared" si="0"/>
        <v>47936.25</v>
      </c>
      <c r="F11" s="32"/>
    </row>
    <row r="12" spans="1:6">
      <c r="A12" s="14" t="s">
        <v>39</v>
      </c>
      <c r="B12" s="68" t="s">
        <v>107</v>
      </c>
      <c r="C12" s="15">
        <f>'工时清单Effort Hours Breakdown'!F13</f>
        <v>199.3</v>
      </c>
      <c r="D12" s="14">
        <v>225</v>
      </c>
      <c r="E12" s="16">
        <f t="shared" si="0"/>
        <v>44842.5</v>
      </c>
      <c r="F12" s="32"/>
    </row>
    <row r="13" spans="1:6">
      <c r="A13" s="38" t="s">
        <v>109</v>
      </c>
      <c r="B13" s="32"/>
      <c r="C13" s="25">
        <v>80</v>
      </c>
      <c r="D13" s="32">
        <v>225</v>
      </c>
      <c r="E13" s="25">
        <f>C13*D13</f>
        <v>18000</v>
      </c>
      <c r="F13" s="32"/>
    </row>
    <row r="14" spans="1:6">
      <c r="A14" s="38" t="s">
        <v>104</v>
      </c>
      <c r="B14" s="32"/>
      <c r="C14" s="25">
        <v>80</v>
      </c>
      <c r="D14" s="32">
        <v>225</v>
      </c>
      <c r="E14" s="25">
        <f>C14*D14</f>
        <v>18000</v>
      </c>
      <c r="F14" s="32"/>
    </row>
    <row r="15" spans="1:6">
      <c r="A15" s="14" t="s">
        <v>40</v>
      </c>
      <c r="B15" s="17"/>
      <c r="C15" s="66">
        <f>E15/D15</f>
        <v>191.35483870967741</v>
      </c>
      <c r="D15" s="32">
        <v>225</v>
      </c>
      <c r="E15" s="16">
        <f>'租赁设备费Equipment Rental'!H13</f>
        <v>43054.838709677417</v>
      </c>
      <c r="F15" s="14"/>
    </row>
    <row r="16" spans="1:6">
      <c r="A16" s="14" t="s">
        <v>41</v>
      </c>
      <c r="B16" s="14"/>
      <c r="C16" s="16">
        <f t="shared" ref="C16:C17" si="1">E16/D16</f>
        <v>51.864444444444445</v>
      </c>
      <c r="D16" s="32">
        <v>225</v>
      </c>
      <c r="E16" s="16">
        <f>报销Reimbursement!D6</f>
        <v>11669.5</v>
      </c>
      <c r="F16" s="14"/>
    </row>
    <row r="17" spans="1:6">
      <c r="A17" s="29" t="s">
        <v>56</v>
      </c>
      <c r="B17" s="32"/>
      <c r="C17" s="16">
        <f t="shared" si="1"/>
        <v>2</v>
      </c>
      <c r="D17" s="32">
        <v>225</v>
      </c>
      <c r="E17" s="25">
        <f>印度工程师费用IndianEngineerExpenses!G2</f>
        <v>450</v>
      </c>
      <c r="F17" s="24"/>
    </row>
    <row r="18" spans="1:6" ht="18">
      <c r="A18" s="30" t="s">
        <v>57</v>
      </c>
      <c r="B18" s="18"/>
      <c r="C18" s="19">
        <f>SUM(C2:C17)</f>
        <v>2915.7192831541224</v>
      </c>
      <c r="D18" s="18"/>
      <c r="E18" s="51">
        <f>SUM(E2:E17)</f>
        <v>656036.83870967745</v>
      </c>
      <c r="F18" s="20"/>
    </row>
  </sheetData>
  <phoneticPr fontId="21" type="noConversion"/>
  <pageMargins left="0.69930555555555596" right="0.69930555555555596" top="0.75" bottom="0.75" header="0.3" footer="0.3"/>
  <pageSetup paperSize="9" scale="58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L15"/>
  <sheetViews>
    <sheetView zoomScaleNormal="100" workbookViewId="0">
      <selection activeCell="I12" sqref="I12"/>
    </sheetView>
  </sheetViews>
  <sheetFormatPr baseColWidth="10" defaultColWidth="9" defaultRowHeight="14"/>
  <cols>
    <col min="1" max="1" width="8.6640625" customWidth="1"/>
    <col min="2" max="2" width="22.5" customWidth="1"/>
    <col min="3" max="3" width="20.5" customWidth="1"/>
    <col min="4" max="4" width="15.5" customWidth="1"/>
    <col min="5" max="5" width="12.83203125" customWidth="1"/>
    <col min="6" max="6" width="17.6640625" customWidth="1"/>
    <col min="7" max="12" width="9" customWidth="1"/>
    <col min="13" max="13" width="8" customWidth="1"/>
  </cols>
  <sheetData>
    <row r="1" spans="1:38">
      <c r="A1" s="5"/>
      <c r="R1" s="50"/>
      <c r="AJ1" s="48"/>
      <c r="AK1" s="48"/>
      <c r="AL1" s="49"/>
    </row>
    <row r="2" spans="1:38" ht="30">
      <c r="A2" s="23" t="s">
        <v>65</v>
      </c>
      <c r="B2" s="23" t="s">
        <v>66</v>
      </c>
      <c r="C2" s="23" t="s">
        <v>67</v>
      </c>
      <c r="D2" s="23" t="s">
        <v>68</v>
      </c>
      <c r="E2" s="23" t="s">
        <v>69</v>
      </c>
      <c r="F2" s="53" t="s">
        <v>82</v>
      </c>
    </row>
    <row r="3" spans="1:38">
      <c r="A3" s="32">
        <v>1</v>
      </c>
      <c r="B3" s="32" t="s">
        <v>70</v>
      </c>
      <c r="C3" s="38" t="s">
        <v>78</v>
      </c>
      <c r="D3" s="32">
        <f>8*(21-2)</f>
        <v>152</v>
      </c>
      <c r="E3" s="32">
        <f>8+11.5+31</f>
        <v>50.5</v>
      </c>
      <c r="F3" s="32">
        <f>E3*1.1+D3</f>
        <v>207.55</v>
      </c>
    </row>
    <row r="4" spans="1:38">
      <c r="A4" s="32">
        <v>2</v>
      </c>
      <c r="B4" s="32" t="s">
        <v>71</v>
      </c>
      <c r="C4" s="38" t="s">
        <v>78</v>
      </c>
      <c r="D4" s="32">
        <f>8*(21-0.5)</f>
        <v>164</v>
      </c>
      <c r="E4" s="32">
        <f>16+26+8</f>
        <v>50</v>
      </c>
      <c r="F4" s="32">
        <f>E4*1.1+D4</f>
        <v>219</v>
      </c>
    </row>
    <row r="5" spans="1:38">
      <c r="A5" s="32">
        <v>3</v>
      </c>
      <c r="B5" s="32" t="s">
        <v>72</v>
      </c>
      <c r="C5" s="38" t="s">
        <v>78</v>
      </c>
      <c r="D5" s="32">
        <f>8*(21-1.5-0.625)</f>
        <v>151</v>
      </c>
      <c r="E5" s="32">
        <f>10.5+36.5</f>
        <v>47</v>
      </c>
      <c r="F5" s="32">
        <f>E5*1.1+D5</f>
        <v>202.7</v>
      </c>
    </row>
    <row r="6" spans="1:38">
      <c r="A6" s="32">
        <v>4</v>
      </c>
      <c r="B6" s="32" t="s">
        <v>73</v>
      </c>
      <c r="C6" s="38" t="s">
        <v>78</v>
      </c>
      <c r="D6" s="32">
        <f t="shared" ref="D6:D11" si="0">8*21</f>
        <v>168</v>
      </c>
      <c r="E6" s="32">
        <f>23.5+6+20</f>
        <v>49.5</v>
      </c>
      <c r="F6" s="32">
        <f t="shared" ref="F6:F13" si="1">E6*1.1+D6</f>
        <v>222.45</v>
      </c>
    </row>
    <row r="7" spans="1:38">
      <c r="A7" s="32">
        <v>5</v>
      </c>
      <c r="B7" s="38" t="s">
        <v>74</v>
      </c>
      <c r="C7" s="38" t="s">
        <v>80</v>
      </c>
      <c r="D7" s="32">
        <f t="shared" si="0"/>
        <v>168</v>
      </c>
      <c r="E7" s="32">
        <f>34+26.5</f>
        <v>60.5</v>
      </c>
      <c r="F7" s="32">
        <f t="shared" si="1"/>
        <v>234.55</v>
      </c>
    </row>
    <row r="8" spans="1:38">
      <c r="A8" s="32">
        <v>6</v>
      </c>
      <c r="B8" s="38" t="s">
        <v>75</v>
      </c>
      <c r="C8" s="38" t="s">
        <v>81</v>
      </c>
      <c r="D8" s="32">
        <f t="shared" si="0"/>
        <v>168</v>
      </c>
      <c r="E8" s="32">
        <f>24+55</f>
        <v>79</v>
      </c>
      <c r="F8" s="32">
        <f t="shared" si="1"/>
        <v>254.9</v>
      </c>
    </row>
    <row r="9" spans="1:38">
      <c r="A9" s="32">
        <v>7</v>
      </c>
      <c r="B9" s="34" t="s">
        <v>76</v>
      </c>
      <c r="C9" s="38" t="s">
        <v>78</v>
      </c>
      <c r="D9" s="32">
        <f t="shared" si="0"/>
        <v>168</v>
      </c>
      <c r="E9" s="32">
        <f>14+35+10</f>
        <v>59</v>
      </c>
      <c r="F9" s="32">
        <f t="shared" si="1"/>
        <v>232.9</v>
      </c>
    </row>
    <row r="10" spans="1:38">
      <c r="A10" s="32">
        <v>8</v>
      </c>
      <c r="B10" s="38" t="s">
        <v>77</v>
      </c>
      <c r="C10" s="38" t="s">
        <v>80</v>
      </c>
      <c r="D10" s="32">
        <f t="shared" si="0"/>
        <v>168</v>
      </c>
      <c r="E10" s="32">
        <f>24+76.5</f>
        <v>100.5</v>
      </c>
      <c r="F10" s="32">
        <f t="shared" si="1"/>
        <v>278.55</v>
      </c>
    </row>
    <row r="11" spans="1:38">
      <c r="A11" s="32">
        <v>9</v>
      </c>
      <c r="B11" s="38" t="s">
        <v>79</v>
      </c>
      <c r="C11" s="38" t="s">
        <v>78</v>
      </c>
      <c r="D11" s="32">
        <f t="shared" si="0"/>
        <v>168</v>
      </c>
      <c r="E11" s="32">
        <f>37+33.5</f>
        <v>70.5</v>
      </c>
      <c r="F11" s="32">
        <f t="shared" si="1"/>
        <v>245.55</v>
      </c>
    </row>
    <row r="12" spans="1:38">
      <c r="A12" s="32">
        <v>10</v>
      </c>
      <c r="B12" s="68" t="s">
        <v>106</v>
      </c>
      <c r="C12" s="38" t="s">
        <v>93</v>
      </c>
      <c r="D12" s="32">
        <f>8*(21-2)</f>
        <v>152</v>
      </c>
      <c r="E12" s="32">
        <f>29.5+26</f>
        <v>55.5</v>
      </c>
      <c r="F12" s="32">
        <f t="shared" si="1"/>
        <v>213.05</v>
      </c>
    </row>
    <row r="13" spans="1:38">
      <c r="A13" s="32">
        <v>11</v>
      </c>
      <c r="B13" s="68" t="s">
        <v>107</v>
      </c>
      <c r="C13" s="38" t="s">
        <v>93</v>
      </c>
      <c r="D13" s="32">
        <f>8*(21-2)</f>
        <v>152</v>
      </c>
      <c r="E13" s="32">
        <f>16+5+22</f>
        <v>43</v>
      </c>
      <c r="F13" s="32">
        <f t="shared" si="1"/>
        <v>199.3</v>
      </c>
    </row>
    <row r="14" spans="1:38">
      <c r="A14" s="69" t="s">
        <v>55</v>
      </c>
      <c r="B14" s="70"/>
      <c r="C14" s="27"/>
      <c r="D14" s="39">
        <f>SUM(D3:D11)</f>
        <v>1475</v>
      </c>
      <c r="E14" s="39">
        <f t="shared" ref="E14" si="2">SUM(E3:E11)</f>
        <v>566.5</v>
      </c>
      <c r="F14" s="39">
        <f>SUM(F3:F13)</f>
        <v>2510.5000000000005</v>
      </c>
    </row>
    <row r="15" spans="1:38">
      <c r="D15" s="77"/>
      <c r="E15" s="77"/>
      <c r="F15" s="77"/>
    </row>
  </sheetData>
  <mergeCells count="1">
    <mergeCell ref="A14:B14"/>
  </mergeCells>
  <phoneticPr fontId="21" type="noConversion"/>
  <pageMargins left="0.69930555555555596" right="0.69930555555555596" top="0.75" bottom="0.75" header="0.3" footer="0.3"/>
  <pageSetup paperSize="9" scale="91" orientation="landscape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7"/>
  <sheetViews>
    <sheetView workbookViewId="0">
      <selection activeCell="G9" sqref="G9"/>
    </sheetView>
  </sheetViews>
  <sheetFormatPr baseColWidth="10" defaultColWidth="9" defaultRowHeight="14"/>
  <cols>
    <col min="2" max="2" width="13.83203125" customWidth="1"/>
    <col min="3" max="3" width="15" customWidth="1"/>
  </cols>
  <sheetData>
    <row r="1" spans="1:3" ht="15">
      <c r="A1" s="6" t="s">
        <v>0</v>
      </c>
      <c r="B1" s="6" t="s">
        <v>1</v>
      </c>
      <c r="C1" s="6" t="s">
        <v>2</v>
      </c>
    </row>
    <row r="2" spans="1:3">
      <c r="A2" s="7" t="s">
        <v>3</v>
      </c>
      <c r="B2" s="7">
        <v>10</v>
      </c>
      <c r="C2" s="7" t="s">
        <v>4</v>
      </c>
    </row>
    <row r="3" spans="1:3">
      <c r="A3" s="7" t="s">
        <v>5</v>
      </c>
      <c r="B3" s="7">
        <v>13</v>
      </c>
      <c r="C3" s="7" t="s">
        <v>6</v>
      </c>
    </row>
    <row r="4" spans="1:3">
      <c r="A4" s="8" t="s">
        <v>7</v>
      </c>
      <c r="B4" s="8">
        <v>15</v>
      </c>
      <c r="C4" s="8" t="s">
        <v>8</v>
      </c>
    </row>
    <row r="5" spans="1:3">
      <c r="A5" s="7" t="s">
        <v>9</v>
      </c>
      <c r="B5" s="7">
        <v>4</v>
      </c>
      <c r="C5" s="7" t="s">
        <v>4</v>
      </c>
    </row>
    <row r="6" spans="1:3">
      <c r="A6" s="7" t="s">
        <v>10</v>
      </c>
      <c r="B6" s="7">
        <v>8</v>
      </c>
      <c r="C6" s="7" t="s">
        <v>11</v>
      </c>
    </row>
    <row r="7" spans="1:3">
      <c r="A7" s="7" t="s">
        <v>12</v>
      </c>
      <c r="B7" s="7">
        <v>10</v>
      </c>
      <c r="C7" s="7" t="s">
        <v>6</v>
      </c>
    </row>
    <row r="8" spans="1:3">
      <c r="A8" s="7" t="s">
        <v>13</v>
      </c>
      <c r="B8" s="7">
        <v>2</v>
      </c>
      <c r="C8" s="7" t="s">
        <v>14</v>
      </c>
    </row>
    <row r="9" spans="1:3">
      <c r="A9" s="9" t="s">
        <v>15</v>
      </c>
      <c r="B9" s="9">
        <v>4</v>
      </c>
      <c r="C9" s="8" t="s">
        <v>16</v>
      </c>
    </row>
    <row r="10" spans="1:3">
      <c r="A10" s="9" t="s">
        <v>17</v>
      </c>
      <c r="B10" s="9">
        <v>6</v>
      </c>
      <c r="C10" s="8" t="s">
        <v>18</v>
      </c>
    </row>
    <row r="11" spans="1:3">
      <c r="A11" s="10" t="s">
        <v>19</v>
      </c>
      <c r="B11" s="10">
        <v>4</v>
      </c>
      <c r="C11" s="7" t="s">
        <v>16</v>
      </c>
    </row>
    <row r="12" spans="1:3">
      <c r="A12" s="10" t="s">
        <v>20</v>
      </c>
      <c r="B12" s="10">
        <v>4</v>
      </c>
      <c r="C12" s="7" t="s">
        <v>18</v>
      </c>
    </row>
    <row r="13" spans="1:3">
      <c r="A13" s="10" t="s">
        <v>21</v>
      </c>
      <c r="B13" s="10">
        <v>4</v>
      </c>
      <c r="C13" s="7" t="s">
        <v>22</v>
      </c>
    </row>
    <row r="14" spans="1:3">
      <c r="A14" s="10" t="s">
        <v>23</v>
      </c>
      <c r="B14" s="7">
        <v>4</v>
      </c>
      <c r="C14" s="7" t="s">
        <v>16</v>
      </c>
    </row>
    <row r="15" spans="1:3">
      <c r="A15" s="10" t="s">
        <v>24</v>
      </c>
      <c r="B15" s="7">
        <v>4</v>
      </c>
      <c r="C15" s="7" t="s">
        <v>25</v>
      </c>
    </row>
    <row r="16" spans="1:3">
      <c r="A16" s="10" t="s">
        <v>26</v>
      </c>
      <c r="B16" s="7">
        <v>4</v>
      </c>
      <c r="C16" s="7" t="s">
        <v>18</v>
      </c>
    </row>
    <row r="17" spans="1:5">
      <c r="A17" s="10" t="s">
        <v>27</v>
      </c>
      <c r="B17" s="7">
        <v>13</v>
      </c>
      <c r="C17" s="7" t="s">
        <v>28</v>
      </c>
      <c r="E17" s="4" t="s">
        <v>29</v>
      </c>
    </row>
  </sheetData>
  <phoneticPr fontId="21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3"/>
  <sheetViews>
    <sheetView zoomScaleNormal="100" workbookViewId="0">
      <selection activeCell="J7" sqref="J7"/>
    </sheetView>
  </sheetViews>
  <sheetFormatPr baseColWidth="10" defaultColWidth="9" defaultRowHeight="14"/>
  <cols>
    <col min="1" max="1" width="7" style="21" customWidth="1"/>
    <col min="2" max="3" width="14.1640625" style="21" customWidth="1"/>
    <col min="4" max="4" width="9.83203125" style="21" customWidth="1"/>
    <col min="5" max="5" width="15.5" style="21" customWidth="1"/>
    <col min="6" max="6" width="14.6640625" style="21" customWidth="1"/>
    <col min="7" max="7" width="13.1640625" style="21" customWidth="1"/>
    <col min="8" max="8" width="12.6640625" style="22" customWidth="1"/>
    <col min="9" max="16384" width="9" style="17"/>
  </cols>
  <sheetData>
    <row r="1" spans="1:8" s="56" customFormat="1" ht="45">
      <c r="A1" s="23" t="s">
        <v>42</v>
      </c>
      <c r="B1" s="23" t="s">
        <v>43</v>
      </c>
      <c r="C1" s="23" t="s">
        <v>67</v>
      </c>
      <c r="D1" s="23" t="s">
        <v>44</v>
      </c>
      <c r="E1" s="23" t="s">
        <v>45</v>
      </c>
      <c r="F1" s="23" t="s">
        <v>46</v>
      </c>
      <c r="G1" s="23" t="s">
        <v>47</v>
      </c>
      <c r="H1" s="55" t="s">
        <v>48</v>
      </c>
    </row>
    <row r="2" spans="1:8">
      <c r="A2" s="14">
        <v>1</v>
      </c>
      <c r="B2" s="32" t="s">
        <v>83</v>
      </c>
      <c r="C2" s="32"/>
      <c r="D2" s="32">
        <v>1</v>
      </c>
      <c r="E2" s="32">
        <v>3000</v>
      </c>
      <c r="F2" s="54">
        <v>43437</v>
      </c>
      <c r="G2" s="32">
        <v>31</v>
      </c>
      <c r="H2" s="57">
        <v>3000</v>
      </c>
    </row>
    <row r="3" spans="1:8">
      <c r="A3" s="14">
        <v>2</v>
      </c>
      <c r="B3" s="32" t="s">
        <v>84</v>
      </c>
      <c r="C3" s="32"/>
      <c r="D3" s="32">
        <v>2</v>
      </c>
      <c r="E3" s="32">
        <v>200</v>
      </c>
      <c r="F3" s="54">
        <v>43453</v>
      </c>
      <c r="G3" s="32">
        <v>31</v>
      </c>
      <c r="H3" s="58">
        <f>D3*E3*G3/31</f>
        <v>400</v>
      </c>
    </row>
    <row r="4" spans="1:8">
      <c r="A4" s="14">
        <v>3</v>
      </c>
      <c r="B4" s="32" t="s">
        <v>85</v>
      </c>
      <c r="C4" s="32"/>
      <c r="D4" s="32">
        <v>1</v>
      </c>
      <c r="E4" s="32">
        <v>8000</v>
      </c>
      <c r="F4" s="54">
        <v>43456</v>
      </c>
      <c r="G4" s="32">
        <v>31</v>
      </c>
      <c r="H4" s="58">
        <f t="shared" ref="H4:H10" si="0">D4*E4*G4/31</f>
        <v>8000</v>
      </c>
    </row>
    <row r="5" spans="1:8">
      <c r="A5" s="14">
        <v>4</v>
      </c>
      <c r="B5" s="32" t="s">
        <v>86</v>
      </c>
      <c r="C5" s="32"/>
      <c r="D5" s="32">
        <v>1</v>
      </c>
      <c r="E5" s="32">
        <v>3000</v>
      </c>
      <c r="F5" s="54">
        <v>43493</v>
      </c>
      <c r="G5" s="32">
        <v>31</v>
      </c>
      <c r="H5" s="58">
        <f t="shared" si="0"/>
        <v>3000</v>
      </c>
    </row>
    <row r="6" spans="1:8">
      <c r="A6" s="14">
        <v>5</v>
      </c>
      <c r="B6" s="32" t="s">
        <v>87</v>
      </c>
      <c r="C6" s="32"/>
      <c r="D6" s="32">
        <v>1</v>
      </c>
      <c r="E6" s="32">
        <v>8000</v>
      </c>
      <c r="F6" s="54">
        <v>43475</v>
      </c>
      <c r="G6" s="32">
        <v>31</v>
      </c>
      <c r="H6" s="58">
        <f t="shared" si="0"/>
        <v>8000</v>
      </c>
    </row>
    <row r="7" spans="1:8">
      <c r="A7" s="14">
        <v>6</v>
      </c>
      <c r="B7" s="32" t="s">
        <v>88</v>
      </c>
      <c r="C7" s="32"/>
      <c r="D7" s="32">
        <v>1</v>
      </c>
      <c r="E7" s="32">
        <v>3000</v>
      </c>
      <c r="F7" s="54">
        <v>43476</v>
      </c>
      <c r="G7" s="32">
        <v>31</v>
      </c>
      <c r="H7" s="58">
        <f t="shared" si="0"/>
        <v>3000</v>
      </c>
    </row>
    <row r="8" spans="1:8">
      <c r="A8" s="14">
        <v>7</v>
      </c>
      <c r="B8" s="32" t="s">
        <v>89</v>
      </c>
      <c r="C8" s="32"/>
      <c r="D8" s="32">
        <v>1</v>
      </c>
      <c r="E8" s="32">
        <v>300</v>
      </c>
      <c r="F8" s="54">
        <v>43479</v>
      </c>
      <c r="G8" s="32">
        <v>31</v>
      </c>
      <c r="H8" s="58">
        <f t="shared" si="0"/>
        <v>300</v>
      </c>
    </row>
    <row r="9" spans="1:8">
      <c r="A9" s="14">
        <v>8</v>
      </c>
      <c r="B9" s="32" t="s">
        <v>90</v>
      </c>
      <c r="C9" s="32"/>
      <c r="D9" s="32">
        <v>1</v>
      </c>
      <c r="E9" s="32">
        <v>8000</v>
      </c>
      <c r="F9" s="54">
        <v>43475</v>
      </c>
      <c r="G9" s="32">
        <v>31</v>
      </c>
      <c r="H9" s="58">
        <f t="shared" si="0"/>
        <v>8000</v>
      </c>
    </row>
    <row r="10" spans="1:8">
      <c r="A10" s="14">
        <v>9</v>
      </c>
      <c r="B10" s="32" t="s">
        <v>91</v>
      </c>
      <c r="C10" s="32"/>
      <c r="D10" s="32">
        <v>1</v>
      </c>
      <c r="E10" s="32">
        <v>3000</v>
      </c>
      <c r="F10" s="54">
        <v>43516</v>
      </c>
      <c r="G10" s="32">
        <v>31</v>
      </c>
      <c r="H10" s="58">
        <f t="shared" si="0"/>
        <v>3000</v>
      </c>
    </row>
    <row r="11" spans="1:8">
      <c r="A11" s="14">
        <v>10</v>
      </c>
      <c r="B11" s="32" t="s">
        <v>92</v>
      </c>
      <c r="C11" s="32"/>
      <c r="D11" s="32">
        <v>1</v>
      </c>
      <c r="E11" s="32">
        <v>3000</v>
      </c>
      <c r="F11" s="54">
        <v>43516</v>
      </c>
      <c r="G11" s="32">
        <v>31</v>
      </c>
      <c r="H11" s="58">
        <f>D11*E11*G11/31</f>
        <v>3000</v>
      </c>
    </row>
    <row r="12" spans="1:8">
      <c r="A12" s="14">
        <v>11</v>
      </c>
      <c r="B12" s="32" t="s">
        <v>101</v>
      </c>
      <c r="C12" s="32"/>
      <c r="D12" s="32">
        <v>1</v>
      </c>
      <c r="E12" s="32">
        <v>8000</v>
      </c>
      <c r="F12" s="54">
        <v>43939</v>
      </c>
      <c r="G12" s="32">
        <v>13</v>
      </c>
      <c r="H12" s="58">
        <f>D12*E12*G12/31</f>
        <v>3354.8387096774195</v>
      </c>
    </row>
    <row r="13" spans="1:8" ht="22" customHeight="1">
      <c r="A13" s="71" t="s">
        <v>64</v>
      </c>
      <c r="B13" s="72"/>
      <c r="C13" s="72"/>
      <c r="D13" s="73"/>
      <c r="E13" s="72"/>
      <c r="F13" s="72"/>
      <c r="G13" s="74"/>
      <c r="H13" s="59">
        <f>SUM(H2:H12)</f>
        <v>43054.838709677417</v>
      </c>
    </row>
  </sheetData>
  <mergeCells count="1">
    <mergeCell ref="A13:G13"/>
  </mergeCells>
  <phoneticPr fontId="21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"/>
  <sheetViews>
    <sheetView zoomScaleNormal="100" workbookViewId="0">
      <selection activeCell="E10" sqref="E10"/>
    </sheetView>
  </sheetViews>
  <sheetFormatPr baseColWidth="10" defaultColWidth="9" defaultRowHeight="14"/>
  <cols>
    <col min="1" max="1" width="13" style="17" customWidth="1"/>
    <col min="2" max="3" width="20.1640625" style="21" customWidth="1"/>
    <col min="4" max="4" width="15.1640625" style="21" customWidth="1"/>
    <col min="5" max="5" width="100.33203125" style="17" customWidth="1"/>
    <col min="6" max="7" width="44.33203125" style="17" customWidth="1"/>
    <col min="8" max="8" width="9" style="17"/>
    <col min="9" max="9" width="5.83203125" style="17" customWidth="1"/>
    <col min="10" max="10" width="25.1640625" style="17" customWidth="1"/>
    <col min="11" max="11" width="13.83203125" style="17" customWidth="1"/>
    <col min="12" max="16384" width="9" style="17"/>
  </cols>
  <sheetData>
    <row r="1" spans="1:5" ht="15" customHeight="1">
      <c r="A1" s="28" t="s">
        <v>49</v>
      </c>
      <c r="B1" s="28" t="s">
        <v>50</v>
      </c>
      <c r="C1" s="23" t="s">
        <v>67</v>
      </c>
      <c r="D1" s="28" t="s">
        <v>51</v>
      </c>
      <c r="E1" s="26" t="s">
        <v>52</v>
      </c>
    </row>
    <row r="2" spans="1:5" ht="15" customHeight="1">
      <c r="A2" s="32">
        <v>1</v>
      </c>
      <c r="B2" s="34" t="s">
        <v>96</v>
      </c>
      <c r="C2" s="38" t="s">
        <v>93</v>
      </c>
      <c r="D2" s="40">
        <v>4754.5</v>
      </c>
      <c r="E2" s="67" t="s">
        <v>105</v>
      </c>
    </row>
    <row r="3" spans="1:5" s="21" customFormat="1">
      <c r="A3" s="32">
        <v>2</v>
      </c>
      <c r="B3" s="65" t="s">
        <v>97</v>
      </c>
      <c r="C3" s="65" t="s">
        <v>78</v>
      </c>
      <c r="D3" s="40">
        <v>235</v>
      </c>
      <c r="E3" s="38" t="s">
        <v>98</v>
      </c>
    </row>
    <row r="4" spans="1:5" s="21" customFormat="1">
      <c r="A4" s="32">
        <v>3</v>
      </c>
      <c r="B4" s="65" t="s">
        <v>99</v>
      </c>
      <c r="C4" s="38" t="s">
        <v>93</v>
      </c>
      <c r="D4" s="40">
        <v>4800</v>
      </c>
      <c r="E4" s="38" t="s">
        <v>100</v>
      </c>
    </row>
    <row r="5" spans="1:5">
      <c r="A5" s="32">
        <v>4</v>
      </c>
      <c r="B5" s="65" t="s">
        <v>102</v>
      </c>
      <c r="C5" s="38" t="s">
        <v>93</v>
      </c>
      <c r="D5" s="40">
        <v>1880</v>
      </c>
      <c r="E5" s="38" t="s">
        <v>103</v>
      </c>
    </row>
    <row r="6" spans="1:5">
      <c r="A6" s="75" t="s">
        <v>62</v>
      </c>
      <c r="B6" s="76"/>
      <c r="C6" s="52"/>
      <c r="D6" s="41">
        <f>SUM(D2:D5)</f>
        <v>11669.5</v>
      </c>
      <c r="E6" s="27"/>
    </row>
  </sheetData>
  <mergeCells count="1">
    <mergeCell ref="A6:B6"/>
  </mergeCells>
  <phoneticPr fontId="21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H6"/>
  <sheetViews>
    <sheetView zoomScale="90" zoomScaleNormal="90" workbookViewId="0">
      <selection activeCell="E11" sqref="E11"/>
    </sheetView>
  </sheetViews>
  <sheetFormatPr baseColWidth="10" defaultColWidth="10.83203125" defaultRowHeight="14"/>
  <cols>
    <col min="1" max="1" width="8.1640625" style="17" customWidth="1"/>
    <col min="2" max="2" width="29.33203125" style="17" customWidth="1"/>
    <col min="3" max="3" width="21.5" style="17" customWidth="1"/>
    <col min="4" max="4" width="24" style="17" customWidth="1"/>
    <col min="5" max="5" width="16" style="47" customWidth="1"/>
    <col min="6" max="6" width="12.33203125" style="17" customWidth="1"/>
    <col min="7" max="7" width="12.6640625" style="45" customWidth="1"/>
    <col min="8" max="8" width="30.83203125" style="17" customWidth="1"/>
    <col min="9" max="16384" width="10.83203125" style="17"/>
  </cols>
  <sheetData>
    <row r="1" spans="1:8" s="64" customFormat="1" ht="42" customHeight="1">
      <c r="A1" s="61" t="s">
        <v>63</v>
      </c>
      <c r="B1" s="62" t="s">
        <v>53</v>
      </c>
      <c r="C1" s="23" t="s">
        <v>67</v>
      </c>
      <c r="D1" s="62" t="s">
        <v>54</v>
      </c>
      <c r="E1" s="62" t="s">
        <v>61</v>
      </c>
      <c r="F1" s="62" t="s">
        <v>58</v>
      </c>
      <c r="G1" s="63" t="s">
        <v>60</v>
      </c>
      <c r="H1" s="62" t="s">
        <v>59</v>
      </c>
    </row>
    <row r="2" spans="1:8" ht="23" customHeight="1">
      <c r="A2" s="32">
        <v>1</v>
      </c>
      <c r="B2" s="34" t="s">
        <v>94</v>
      </c>
      <c r="C2" s="32" t="s">
        <v>78</v>
      </c>
      <c r="D2" s="32" t="s">
        <v>108</v>
      </c>
      <c r="E2" s="25">
        <v>150</v>
      </c>
      <c r="F2" s="32">
        <v>3</v>
      </c>
      <c r="G2" s="40">
        <f>E2*F2</f>
        <v>450</v>
      </c>
      <c r="H2" s="60" t="s">
        <v>95</v>
      </c>
    </row>
    <row r="3" spans="1:8" ht="26" customHeight="1">
      <c r="A3" s="32">
        <v>2</v>
      </c>
      <c r="B3" s="34"/>
      <c r="C3" s="32"/>
      <c r="D3" s="35"/>
      <c r="E3" s="25"/>
      <c r="F3" s="32"/>
      <c r="G3" s="40"/>
      <c r="H3" s="33"/>
    </row>
    <row r="4" spans="1:8" ht="26" customHeight="1">
      <c r="A4" s="32">
        <v>3</v>
      </c>
      <c r="B4" s="34"/>
      <c r="C4" s="34"/>
      <c r="D4" s="35"/>
      <c r="E4" s="25"/>
      <c r="F4" s="32"/>
      <c r="G4" s="40"/>
      <c r="H4" s="33"/>
    </row>
    <row r="5" spans="1:8" ht="57" customHeight="1">
      <c r="A5" s="32">
        <v>4</v>
      </c>
      <c r="B5" s="34"/>
      <c r="C5" s="34"/>
      <c r="D5" s="36"/>
      <c r="E5" s="25"/>
      <c r="F5" s="32"/>
      <c r="G5" s="40"/>
      <c r="H5" s="37"/>
    </row>
    <row r="6" spans="1:8" ht="28" customHeight="1">
      <c r="A6" s="43"/>
      <c r="B6" s="39" t="s">
        <v>55</v>
      </c>
      <c r="C6" s="39"/>
      <c r="D6" s="42"/>
      <c r="E6" s="46"/>
      <c r="F6" s="31"/>
      <c r="G6" s="44">
        <f>SUM(G2:G5)</f>
        <v>450</v>
      </c>
      <c r="H6" s="27"/>
    </row>
  </sheetData>
  <phoneticPr fontId="21" type="noConversion"/>
  <pageMargins left="0.7" right="0.7" top="0.75" bottom="0.75" header="0.3" footer="0.3"/>
  <pageSetup paperSize="9" scale="66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"/>
  <sheetViews>
    <sheetView topLeftCell="A12" workbookViewId="0">
      <selection activeCell="D23" sqref="D23"/>
    </sheetView>
  </sheetViews>
  <sheetFormatPr baseColWidth="10" defaultColWidth="9" defaultRowHeight="14"/>
  <cols>
    <col min="2" max="2" width="25.5" customWidth="1"/>
  </cols>
  <sheetData>
    <row r="1" spans="1:10">
      <c r="A1" s="1" t="s">
        <v>31</v>
      </c>
      <c r="B1" s="1" t="s">
        <v>32</v>
      </c>
      <c r="C1" s="1" t="s">
        <v>30</v>
      </c>
    </row>
    <row r="2" spans="1:10">
      <c r="A2" s="2"/>
      <c r="B2" s="1"/>
      <c r="C2" s="3"/>
    </row>
    <row r="3" spans="1:10">
      <c r="A3" s="2"/>
      <c r="B3" s="3"/>
      <c r="C3" s="3"/>
    </row>
    <row r="4" spans="1:10">
      <c r="A4" s="3"/>
      <c r="B4" s="3"/>
      <c r="C4" s="3">
        <f>SUM(C2:C3)</f>
        <v>0</v>
      </c>
    </row>
    <row r="8" spans="1:10">
      <c r="J8" s="4"/>
    </row>
    <row r="10" spans="1:10">
      <c r="I10" s="4"/>
    </row>
  </sheetData>
  <phoneticPr fontId="2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博世项目统计Project Expenses Summary</vt:lpstr>
      <vt:lpstr>工时清单Effort Hours Breakdown</vt:lpstr>
      <vt:lpstr>测试用例费用</vt:lpstr>
      <vt:lpstr>租赁设备费Equipment Rental</vt:lpstr>
      <vt:lpstr>报销Reimbursement</vt:lpstr>
      <vt:lpstr>印度工程师费用IndianEngineerExpenses</vt:lpstr>
      <vt:lpstr>3月采购费用</vt:lpstr>
    </vt:vector>
  </TitlesOfParts>
  <Company>RBEI/EVS1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 Sammi (RBEI/EVS1)</dc:creator>
  <cp:lastModifiedBy>Microsoft Office User</cp:lastModifiedBy>
  <cp:lastPrinted>2020-01-07T02:38:56Z</cp:lastPrinted>
  <dcterms:created xsi:type="dcterms:W3CDTF">2015-10-16T09:07:00Z</dcterms:created>
  <dcterms:modified xsi:type="dcterms:W3CDTF">2020-05-06T06:55:21Z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2052-1.1.0.1454</vt:lpwstr>
  </property>
</Properties>
</file>