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wang/Desktop/服佑/业务/博世/博世结算/"/>
    </mc:Choice>
  </mc:AlternateContent>
  <xr:revisionPtr revIDLastSave="0" documentId="13_ncr:1_{BE36E4A1-50A0-584E-9638-77C73CA3319C}" xr6:coauthVersionLast="45" xr6:coauthVersionMax="45" xr10:uidLastSave="{00000000-0000-0000-0000-000000000000}"/>
  <bookViews>
    <workbookView xWindow="-40" yWindow="1100" windowWidth="28800" windowHeight="15800" tabRatio="580" xr2:uid="{00000000-000D-0000-FFFF-FFFF00000000}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2" l="1"/>
  <c r="B12" i="2"/>
  <c r="D15" i="8" l="1"/>
  <c r="E15" i="8"/>
  <c r="F14" i="8"/>
  <c r="C13" i="2" s="1"/>
  <c r="F13" i="8"/>
  <c r="C12" i="2" s="1"/>
  <c r="E12" i="2" s="1"/>
  <c r="D2" i="6"/>
  <c r="H4" i="4"/>
  <c r="H5" i="4"/>
  <c r="H6" i="4"/>
  <c r="H7" i="4"/>
  <c r="H8" i="4"/>
  <c r="H9" i="4"/>
  <c r="H3" i="4"/>
  <c r="H10" i="4" l="1"/>
  <c r="C14" i="2"/>
  <c r="E11" i="8"/>
  <c r="E9" i="8"/>
  <c r="E7" i="8"/>
  <c r="D3" i="8"/>
  <c r="D12" i="8"/>
  <c r="D11" i="8"/>
  <c r="D9" i="8"/>
  <c r="D7" i="8"/>
  <c r="D4" i="8"/>
  <c r="D6" i="8"/>
  <c r="D3" i="6" l="1"/>
  <c r="D8" i="8"/>
  <c r="E13" i="2" l="1"/>
  <c r="G3" i="10" l="1"/>
  <c r="F12" i="8" l="1"/>
  <c r="C11" i="2" s="1"/>
  <c r="E11" i="2" s="1"/>
  <c r="F11" i="8"/>
  <c r="C10" i="2" s="1"/>
  <c r="E10" i="2" s="1"/>
  <c r="G2" i="10" l="1"/>
  <c r="H11" i="4" l="1"/>
  <c r="E15" i="2" s="1"/>
  <c r="C15" i="2" s="1"/>
  <c r="F10" i="8"/>
  <c r="C9" i="2" s="1"/>
  <c r="E9" i="2" s="1"/>
  <c r="F6" i="8"/>
  <c r="C5" i="2" s="1"/>
  <c r="E5" i="2" s="1"/>
  <c r="F3" i="8"/>
  <c r="C2" i="2" s="1"/>
  <c r="F4" i="8"/>
  <c r="C3" i="2" s="1"/>
  <c r="E3" i="2" s="1"/>
  <c r="F5" i="8"/>
  <c r="F7" i="8"/>
  <c r="C6" i="2" s="1"/>
  <c r="E6" i="2" s="1"/>
  <c r="F8" i="8"/>
  <c r="C7" i="2" s="1"/>
  <c r="E7" i="2" s="1"/>
  <c r="F9" i="8"/>
  <c r="C8" i="2" s="1"/>
  <c r="E8" i="2" s="1"/>
  <c r="E16" i="2"/>
  <c r="C16" i="2" s="1"/>
  <c r="G4" i="10"/>
  <c r="E17" i="2" s="1"/>
  <c r="C17" i="2" s="1"/>
  <c r="C4" i="9"/>
  <c r="C4" i="2" l="1"/>
  <c r="E4" i="2" s="1"/>
  <c r="F15" i="8"/>
  <c r="E2" i="2"/>
  <c r="C18" i="2" l="1"/>
  <c r="E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tc={2FD2F8F8-6931-2E41-9B81-C52A7A79D8A6}</author>
    <author>tc={0F4D206F-5559-3B47-909E-AFDC568CA92B}</author>
    <author>tc={BC5E855F-ABDE-AE42-A4F0-5DFA44198BBB}</author>
    <author>tc={9633F11F-0949-814D-85B2-24B71CDDB560}</author>
    <author>tc={0AC1E47C-ED22-ED46-83A9-FF83F5CA1C78}</author>
    <author>tc={39C0441A-4735-6343-ACC7-E29D85E02E58}</author>
    <author>tc={6A311662-BA35-D547-9168-EABC4109DD53}</author>
  </authors>
  <commentList>
    <comment ref="D3" authorId="0" shapeId="0" xr:uid="{2FD2F8F8-6931-2E41-9B81-C52A7A79D8A6}">
      <text>
        <t>[线程批注]
你的Excel版本可读取此线程批注; 但如果在更新版本的Excel中打开文件，则对批注所作的任何改动都将被删除。了解详细信息: https://go.microsoft.com/fwlink/?linkid=870924
注释:
    调休58个小时</t>
      </text>
    </comment>
    <comment ref="D4" authorId="1" shapeId="0" xr:uid="{0F4D206F-5559-3B47-909E-AFDC568CA92B}">
      <text>
        <t>[线程批注]
你的Excel版本可读取此线程批注; 但如果在更新版本的Excel中打开文件，则对批注所作的任何改动都将被删除。了解详细信息: https://go.microsoft.com/fwlink/?linkid=870924
注释:
    调休32小时</t>
      </text>
    </comment>
    <comment ref="D5" authorId="2" shapeId="0" xr:uid="{BC5E855F-ABDE-AE42-A4F0-5DFA44198BBB}">
      <text>
        <t>[线程批注]
你的Excel版本可读取此线程批注; 但如果在更新版本的Excel中打开文件，则对批注所作的任何改动都将被删除。了解详细信息: https://go.microsoft.com/fwlink/?linkid=870924
注释:
    调休52小时</t>
      </text>
    </comment>
    <comment ref="D7" authorId="3" shapeId="0" xr:uid="{9633F11F-0949-814D-85B2-24B71CDDB560}">
      <text>
        <t>[线程批注]
你的Excel版本可读取此线程批注; 但如果在更新版本的Excel中打开文件，则对批注所作的任何改动都将被删除。了解详细信息: https://go.microsoft.com/fwlink/?linkid=870924
注释:
    调休16个小时</t>
      </text>
    </comment>
    <comment ref="D9" authorId="4" shapeId="0" xr:uid="{0AC1E47C-ED22-ED46-83A9-FF83F5CA1C78}">
      <text>
        <t>[线程批注]
你的Excel版本可读取此线程批注; 但如果在更新版本的Excel中打开文件，则对批注所作的任何改动都将被删除。了解详细信息: https://go.microsoft.com/fwlink/?linkid=870924
注释:
    5月4日调休一天</t>
      </text>
    </comment>
    <comment ref="D11" authorId="5" shapeId="0" xr:uid="{39C0441A-4735-6343-ACC7-E29D85E02E58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调休28小时
</t>
      </text>
    </comment>
    <comment ref="D12" authorId="6" shapeId="0" xr:uid="{6A311662-BA35-D547-9168-EABC4109DD53}">
      <text>
        <t>[线程批注]
你的Excel版本可读取此线程批注; 但如果在更新版本的Excel中打开文件，则对批注所作的任何改动都将被删除。了解详细信息: https://go.microsoft.com/fwlink/?linkid=870924
注释:
    调休8小时</t>
      </text>
    </comment>
  </commentList>
</comments>
</file>

<file path=xl/sharedStrings.xml><?xml version="1.0" encoding="utf-8"?>
<sst xmlns="http://schemas.openxmlformats.org/spreadsheetml/2006/main" count="133" uniqueCount="106">
  <si>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</si>
  <si>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</si>
  <si>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</si>
  <si>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</si>
  <si>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</si>
  <si>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</si>
  <si>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</si>
  <si>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</si>
  <si>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</si>
  <si>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</si>
  <si>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</si>
  <si>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</si>
  <si>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</si>
  <si>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</si>
  <si>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</si>
  <si>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</si>
  <si>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</si>
  <si>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</si>
  <si>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</si>
  <si>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</si>
  <si>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</si>
  <si>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</si>
  <si>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</si>
  <si>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</si>
  <si>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</si>
  <si>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</si>
  <si>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</si>
  <si>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</si>
  <si>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</si>
  <si>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</si>
  <si>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</si>
  <si>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</si>
  <si>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</si>
  <si>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</si>
  <si>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</si>
  <si>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</si>
  <si>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</si>
  <si>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</si>
  <si>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</si>
  <si>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</si>
  <si>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</si>
  <si>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</si>
  <si>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</si>
  <si>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</si>
  <si>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</si>
  <si>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</si>
  <si>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</si>
  <si>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</si>
  <si>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</si>
  <si>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</si>
  <si>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</si>
  <si>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</si>
  <si>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</si>
  <si>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</si>
  <si>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</si>
  <si>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</si>
  <si>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</si>
  <si>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</si>
  <si>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</si>
  <si>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</si>
  <si>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</si>
  <si>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</si>
  <si>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</si>
  <si>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</si>
  <si>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</si>
  <si>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</si>
  <si>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</si>
  <si>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</si>
  <si>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</si>
  <si>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r>
      <rPr>
        <sz val="11"/>
        <color indexed="8"/>
        <rFont val="宋体"/>
        <family val="3"/>
        <charset val="134"/>
      </rPr>
      <t>崔丁太</t>
    </r>
    <r>
      <rPr>
        <sz val="11"/>
        <color indexed="8"/>
        <rFont val="Arial"/>
        <family val="2"/>
      </rPr>
      <t>/Dingtai Cui</t>
    </r>
    <phoneticPr fontId="21" type="noConversion"/>
  </si>
  <si>
    <r>
      <rPr>
        <sz val="11"/>
        <color indexed="8"/>
        <rFont val="宋体"/>
        <family val="3"/>
        <charset val="134"/>
      </rPr>
      <t>陈洽</t>
    </r>
    <r>
      <rPr>
        <sz val="11"/>
        <color indexed="8"/>
        <rFont val="Arial"/>
        <family val="2"/>
      </rPr>
      <t>/Qia Chen</t>
    </r>
    <phoneticPr fontId="21" type="noConversion"/>
  </si>
  <si>
    <r>
      <rPr>
        <sz val="11"/>
        <color indexed="8"/>
        <rFont val="宋体"/>
        <family val="3"/>
        <charset val="134"/>
      </rPr>
      <t>李艳</t>
    </r>
    <r>
      <rPr>
        <sz val="11"/>
        <color indexed="8"/>
        <rFont val="Arial"/>
        <family val="2"/>
      </rPr>
      <t>/Yan Li</t>
    </r>
    <phoneticPr fontId="21" type="noConversion"/>
  </si>
  <si>
    <t>范国栋/Guodong Fan</t>
    <phoneticPr fontId="21" type="noConversion"/>
  </si>
  <si>
    <r>
      <rPr>
        <sz val="11"/>
        <color rgb="FF000000"/>
        <rFont val="SimSun"/>
        <family val="3"/>
        <charset val="134"/>
      </rPr>
      <t>王玉龙</t>
    </r>
    <r>
      <rPr>
        <sz val="11"/>
        <color rgb="FF000000"/>
        <rFont val="Arial"/>
        <family val="3"/>
        <charset val="134"/>
      </rPr>
      <t>/Yulong Wang</t>
    </r>
    <phoneticPr fontId="21" type="noConversion"/>
  </si>
  <si>
    <r>
      <rPr>
        <sz val="11"/>
        <color rgb="FF000000"/>
        <rFont val="SimSun"/>
        <family val="3"/>
        <charset val="134"/>
      </rPr>
      <t>赵洪飞</t>
    </r>
    <r>
      <rPr>
        <sz val="11"/>
        <color rgb="FF000000"/>
        <rFont val="Arial"/>
        <family val="2"/>
      </rPr>
      <t>/Hongfei Zhao</t>
    </r>
    <phoneticPr fontId="21" type="noConversion"/>
  </si>
  <si>
    <r>
      <rPr>
        <sz val="11"/>
        <color rgb="FF000000"/>
        <rFont val="SimSun"/>
        <family val="3"/>
        <charset val="134"/>
      </rPr>
      <t>文明鑫</t>
    </r>
    <r>
      <rPr>
        <sz val="11"/>
        <color rgb="FF000000"/>
        <rFont val="Arial"/>
        <family val="3"/>
        <charset val="134"/>
      </rPr>
      <t>/Mingxin Wen</t>
    </r>
    <phoneticPr fontId="21" type="noConversion"/>
  </si>
  <si>
    <t>GE-13</t>
    <phoneticPr fontId="21" type="noConversion"/>
  </si>
  <si>
    <t>杨明星/Mingxing Yang</t>
    <phoneticPr fontId="21" type="noConversion"/>
  </si>
  <si>
    <t>FE-5AB/6AB</t>
    <phoneticPr fontId="21" type="noConversion"/>
  </si>
  <si>
    <t>FE-5AB/6AB&amp;FE-3AH</t>
    <phoneticPr fontId="21" type="noConversion"/>
  </si>
  <si>
    <r>
      <rPr>
        <b/>
        <sz val="11"/>
        <color rgb="FF000000"/>
        <rFont val="Arial"/>
        <family val="3"/>
      </rPr>
      <t>当月结算工时</t>
    </r>
    <r>
      <rPr>
        <b/>
        <sz val="11"/>
        <color rgb="FF000000"/>
        <rFont val="Arial"/>
        <family val="2"/>
      </rPr>
      <t>/Caculated Hours</t>
    </r>
    <phoneticPr fontId="21" type="noConversion"/>
  </si>
  <si>
    <t>Vehicle Spy1</t>
  </si>
  <si>
    <r>
      <rPr>
        <sz val="11"/>
        <color indexed="8"/>
        <rFont val="宋体"/>
        <family val="3"/>
        <charset val="134"/>
      </rPr>
      <t>万用表</t>
    </r>
    <r>
      <rPr>
        <sz val="11"/>
        <color indexed="8"/>
        <rFont val="Arial"/>
        <family val="2"/>
      </rPr>
      <t>/</t>
    </r>
    <r>
      <rPr>
        <sz val="11"/>
        <color indexed="8"/>
        <rFont val="宋体"/>
        <family val="3"/>
        <charset val="134"/>
      </rPr>
      <t>摄像头</t>
    </r>
  </si>
  <si>
    <t>CANoe1</t>
  </si>
  <si>
    <t>GL3000</t>
  </si>
  <si>
    <t>CANoe2</t>
  </si>
  <si>
    <t>CANanalyer</t>
  </si>
  <si>
    <r>
      <rPr>
        <sz val="11"/>
        <color indexed="8"/>
        <rFont val="宋体"/>
        <family val="3"/>
        <charset val="134"/>
      </rPr>
      <t>程控电源</t>
    </r>
  </si>
  <si>
    <t>CANoe3</t>
    <phoneticPr fontId="21" type="noConversion"/>
  </si>
  <si>
    <t>Vehicle Spy 2</t>
  </si>
  <si>
    <t>FE-3AH</t>
    <phoneticPr fontId="21" type="noConversion"/>
  </si>
  <si>
    <t>Rm3003-Venugopal</t>
    <phoneticPr fontId="21" type="noConversion"/>
  </si>
  <si>
    <t>叶贤辉/Xianhui Ye</t>
    <phoneticPr fontId="21" type="noConversion"/>
  </si>
  <si>
    <t>王嘉伟/Jiawei Wang</t>
    <phoneticPr fontId="21" type="noConversion"/>
  </si>
  <si>
    <r>
      <rPr>
        <sz val="11"/>
        <color rgb="FF000000"/>
        <rFont val="SimSun"/>
        <family val="3"/>
        <charset val="134"/>
      </rPr>
      <t>电费</t>
    </r>
    <r>
      <rPr>
        <sz val="11"/>
        <color rgb="FF000000"/>
        <rFont val="Arial"/>
        <family val="2"/>
      </rPr>
      <t>/ Electricity Usage</t>
    </r>
    <phoneticPr fontId="21" type="noConversion"/>
  </si>
  <si>
    <t>房租/Rent</t>
    <phoneticPr fontId="21" type="noConversion"/>
  </si>
  <si>
    <r>
      <t>东风新能源项目</t>
    </r>
    <r>
      <rPr>
        <sz val="11"/>
        <color rgb="FF000000"/>
        <rFont val="Arial"/>
        <family val="2"/>
      </rPr>
      <t>/DF New Energy Project</t>
    </r>
    <phoneticPr fontId="21" type="noConversion"/>
  </si>
  <si>
    <t>工程师酒店预订（21天）</t>
    <phoneticPr fontId="21" type="noConversion"/>
  </si>
  <si>
    <r>
      <rPr>
        <sz val="11"/>
        <color rgb="FF000000"/>
        <rFont val="SimSun"/>
        <family val="3"/>
        <charset val="134"/>
      </rPr>
      <t>蔡乙男</t>
    </r>
    <r>
      <rPr>
        <sz val="11"/>
        <color indexed="8"/>
        <rFont val="Arial"/>
        <family val="3"/>
        <charset val="134"/>
      </rPr>
      <t>/王科</t>
    </r>
    <phoneticPr fontId="21" type="noConversion"/>
  </si>
  <si>
    <t>2020/06/18-2020/08/17</t>
    <phoneticPr fontId="21" type="noConversion"/>
  </si>
  <si>
    <t>蔡乙男/Yinan Cai</t>
    <phoneticPr fontId="21" type="noConversion"/>
  </si>
  <si>
    <t>王科/Kern Wang</t>
    <phoneticPr fontId="21" type="noConversion"/>
  </si>
  <si>
    <t>东风新能源项目/DF New Energy Project</t>
    <phoneticPr fontId="21" type="noConversion"/>
  </si>
  <si>
    <r>
      <t>FE-5AB/6AB</t>
    </r>
    <r>
      <rPr>
        <sz val="11"/>
        <color rgb="FF000000"/>
        <rFont val="SimSun"/>
        <family val="3"/>
        <charset val="134"/>
      </rPr>
      <t>功能和网络测试延伸项目</t>
    </r>
    <phoneticPr fontId="21" type="noConversion"/>
  </si>
  <si>
    <t>2020/05/01-2020/05/31</t>
    <phoneticPr fontId="21" type="noConversion"/>
  </si>
  <si>
    <t>吉利项目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</si>
</sst>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;@"/>
    <numFmt numFmtId="178" formatCode="0.00_);[Red]\(0.00\)"/>
  </numFmts>
  <fonts count="4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color indexed="8"/>
      <name val="Arial"/>
      <family val="2"/>
    </font>
    <font>
      <b/>
      <sz val="11"/>
      <color indexed="8"/>
      <name val="Arial"/>
      <family val="3"/>
      <charset val="134"/>
    </font>
    <font>
      <sz val="11"/>
      <color rgb="FF111F2C"/>
      <name val="PingFang SC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0" fontId="34" fillId="0" borderId="0" xfId="0" applyFont="1" applyAlignment="1">
      <alignment horizontal="center" vertical="center"/>
    </xf>
    <xf numFmtId="0" fontId="34" fillId="2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35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30" fillId="0" borderId="1" xfId="0" applyFont="1" applyBorder="1" applyAlignment="1">
      <alignment horizontal="center" vertical="center" wrapText="1"/>
    </xf>
    <xf numFmtId="177" fontId="24" fillId="0" borderId="13" xfId="0" applyNumberFormat="1" applyFont="1" applyBorder="1" applyAlignment="1">
      <alignment horizontal="center" vertical="center"/>
    </xf>
    <xf numFmtId="176" fontId="25" fillId="0" borderId="1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176" fontId="24" fillId="0" borderId="13" xfId="0" quotePrefix="1" applyNumberFormat="1" applyFont="1" applyBorder="1" applyAlignment="1">
      <alignment horizontal="right" vertical="center"/>
    </xf>
    <xf numFmtId="176" fontId="24" fillId="0" borderId="13" xfId="0" applyNumberFormat="1" applyFont="1" applyBorder="1" applyAlignment="1">
      <alignment horizontal="right" vertical="center"/>
    </xf>
    <xf numFmtId="176" fontId="25" fillId="2" borderId="1" xfId="0" applyNumberFormat="1" applyFont="1" applyFill="1" applyBorder="1" applyAlignment="1">
      <alignment horizontal="right" vertical="center"/>
    </xf>
    <xf numFmtId="0" fontId="37" fillId="0" borderId="13" xfId="0" applyFont="1" applyBorder="1">
      <alignment vertical="center"/>
    </xf>
    <xf numFmtId="0" fontId="33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178" fontId="1" fillId="0" borderId="13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29" fillId="0" borderId="13" xfId="0" applyFont="1" applyBorder="1" applyAlignment="1">
      <alignment horizontal="center" vertical="center"/>
    </xf>
    <xf numFmtId="176" fontId="24" fillId="0" borderId="14" xfId="0" applyNumberFormat="1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6" fillId="0" borderId="13" xfId="0" applyFont="1" applyBorder="1" applyAlignment="1">
      <alignment horizontal="left" vertical="center"/>
    </xf>
    <xf numFmtId="0" fontId="24" fillId="0" borderId="14" xfId="0" applyFont="1" applyBorder="1">
      <alignment vertical="center"/>
    </xf>
    <xf numFmtId="178" fontId="25" fillId="0" borderId="13" xfId="0" applyNumberFormat="1" applyFont="1" applyBorder="1" applyAlignment="1">
      <alignment horizontal="center" vertical="center" wrapText="1"/>
    </xf>
    <xf numFmtId="178" fontId="25" fillId="2" borderId="13" xfId="0" applyNumberFormat="1" applyFont="1" applyFill="1" applyBorder="1">
      <alignment vertical="center"/>
    </xf>
    <xf numFmtId="0" fontId="39" fillId="0" borderId="13" xfId="0" applyFont="1" applyBorder="1" applyAlignment="1">
      <alignment horizontal="center" vertical="center"/>
    </xf>
    <xf numFmtId="0" fontId="38" fillId="0" borderId="17" xfId="0" applyFont="1" applyBorder="1" applyAlignment="1">
      <alignment vertical="center"/>
    </xf>
    <xf numFmtId="0" fontId="38" fillId="0" borderId="18" xfId="0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6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 xr:uid="{00000000-0005-0000-0000-000000000000}"/>
    <cellStyle name="20% - 强调文字颜色 2 2" xfId="38" xr:uid="{00000000-0005-0000-0000-000001000000}"/>
    <cellStyle name="20% - 强调文字颜色 3 2" xfId="29" xr:uid="{00000000-0005-0000-0000-000002000000}"/>
    <cellStyle name="20% - 强调文字颜色 4 2" xfId="39" xr:uid="{00000000-0005-0000-0000-000003000000}"/>
    <cellStyle name="20% - 强调文字颜色 5 2" xfId="42" xr:uid="{00000000-0005-0000-0000-000004000000}"/>
    <cellStyle name="20% - 强调文字颜色 6 2" xfId="28" xr:uid="{00000000-0005-0000-0000-000005000000}"/>
    <cellStyle name="40% - 强调文字颜色 1 2" xfId="37" xr:uid="{00000000-0005-0000-0000-000006000000}"/>
    <cellStyle name="40% - 强调文字颜色 2 2" xfId="27" xr:uid="{00000000-0005-0000-0000-000007000000}"/>
    <cellStyle name="40% - 强调文字颜色 3 2" xfId="25" xr:uid="{00000000-0005-0000-0000-000008000000}"/>
    <cellStyle name="40% - 强调文字颜色 4 2" xfId="46" xr:uid="{00000000-0005-0000-0000-000009000000}"/>
    <cellStyle name="40% - 强调文字颜色 5 2" xfId="31" xr:uid="{00000000-0005-0000-0000-00000A000000}"/>
    <cellStyle name="40% - 强调文字颜色 6 2" xfId="34" xr:uid="{00000000-0005-0000-0000-00000B000000}"/>
    <cellStyle name="60% - 强调文字颜色 1 2" xfId="23" xr:uid="{00000000-0005-0000-0000-00000C000000}"/>
    <cellStyle name="60% - 强调文字颜色 2 2" xfId="21" xr:uid="{00000000-0005-0000-0000-00000D000000}"/>
    <cellStyle name="60% - 强调文字颜色 3 2" xfId="20" xr:uid="{00000000-0005-0000-0000-00000E000000}"/>
    <cellStyle name="60% - 强调文字颜色 4 2" xfId="55" xr:uid="{00000000-0005-0000-0000-00000F000000}"/>
    <cellStyle name="60% - 强调文字颜色 5 2" xfId="49" xr:uid="{00000000-0005-0000-0000-000010000000}"/>
    <cellStyle name="60% - 强调文字颜色 6 2" xfId="43" xr:uid="{00000000-0005-0000-0000-000011000000}"/>
    <cellStyle name="标题 1 2" xfId="52" xr:uid="{00000000-0005-0000-0000-00002C000000}"/>
    <cellStyle name="标题 2 2" xfId="48" xr:uid="{00000000-0005-0000-0000-00002D000000}"/>
    <cellStyle name="标题 3 2" xfId="18" xr:uid="{00000000-0005-0000-0000-00002E000000}"/>
    <cellStyle name="标题 4 2" xfId="16" xr:uid="{00000000-0005-0000-0000-00002F000000}"/>
    <cellStyle name="标题 5" xfId="9" xr:uid="{00000000-0005-0000-0000-000030000000}"/>
    <cellStyle name="差 2" xfId="15" xr:uid="{00000000-0005-0000-0000-000014000000}"/>
    <cellStyle name="常规" xfId="0" builtinId="0"/>
    <cellStyle name="常规 2" xfId="14" xr:uid="{00000000-0005-0000-0000-000015000000}"/>
    <cellStyle name="常规 2 10" xfId="53" xr:uid="{00000000-0005-0000-0000-000016000000}"/>
    <cellStyle name="常规 2 2" xfId="47" xr:uid="{00000000-0005-0000-0000-000017000000}"/>
    <cellStyle name="常规 2 3" xfId="54" xr:uid="{00000000-0005-0000-0000-000018000000}"/>
    <cellStyle name="常规 2 4" xfId="22" xr:uid="{00000000-0005-0000-0000-000019000000}"/>
    <cellStyle name="常规 2 5" xfId="13" xr:uid="{00000000-0005-0000-0000-00001A000000}"/>
    <cellStyle name="常规 2 6" xfId="50" xr:uid="{00000000-0005-0000-0000-00001B000000}"/>
    <cellStyle name="常规 2 7" xfId="12" xr:uid="{00000000-0005-0000-0000-00001C000000}"/>
    <cellStyle name="常规 2 8" xfId="44" xr:uid="{00000000-0005-0000-0000-00001D000000}"/>
    <cellStyle name="常规 2 9" xfId="51" xr:uid="{00000000-0005-0000-0000-00001E000000}"/>
    <cellStyle name="常规 3" xfId="40" xr:uid="{00000000-0005-0000-0000-00001F000000}"/>
    <cellStyle name="常规 4" xfId="11" xr:uid="{00000000-0005-0000-0000-000020000000}"/>
    <cellStyle name="常规 5" xfId="10" xr:uid="{00000000-0005-0000-0000-000021000000}"/>
    <cellStyle name="常规 6" xfId="8" xr:uid="{00000000-0005-0000-0000-000022000000}"/>
    <cellStyle name="常规 7" xfId="58" xr:uid="{00000000-0005-0000-0000-000023000000}"/>
    <cellStyle name="常规 8" xfId="6" xr:uid="{00000000-0005-0000-0000-000024000000}"/>
    <cellStyle name="常规 9" xfId="32" xr:uid="{00000000-0005-0000-0000-000025000000}"/>
    <cellStyle name="好 2" xfId="7" xr:uid="{00000000-0005-0000-0000-000013000000}"/>
    <cellStyle name="汇总 2" xfId="56" xr:uid="{00000000-0005-0000-0000-000032000000}"/>
    <cellStyle name="计算 2" xfId="5" xr:uid="{00000000-0005-0000-0000-000036000000}"/>
    <cellStyle name="检查单元格 2" xfId="4" xr:uid="{00000000-0005-0000-0000-000031000000}"/>
    <cellStyle name="解释性文本 2" xfId="35" xr:uid="{00000000-0005-0000-0000-000034000000}"/>
    <cellStyle name="警告文本 2" xfId="3" xr:uid="{00000000-0005-0000-0000-000035000000}"/>
    <cellStyle name="链接单元格 2" xfId="2" xr:uid="{00000000-0005-0000-0000-00003A000000}"/>
    <cellStyle name="强调文字颜色 1 2" xfId="36" xr:uid="{00000000-0005-0000-0000-000026000000}"/>
    <cellStyle name="强调文字颜色 2 2" xfId="26" xr:uid="{00000000-0005-0000-0000-000027000000}"/>
    <cellStyle name="强调文字颜色 3 2" xfId="24" xr:uid="{00000000-0005-0000-0000-000028000000}"/>
    <cellStyle name="强调文字颜色 4 2" xfId="45" xr:uid="{00000000-0005-0000-0000-000029000000}"/>
    <cellStyle name="强调文字颜色 5 2" xfId="30" xr:uid="{00000000-0005-0000-0000-00002A000000}"/>
    <cellStyle name="强调文字颜色 6 2" xfId="33" xr:uid="{00000000-0005-0000-0000-00002B000000}"/>
    <cellStyle name="适中 2" xfId="17" xr:uid="{00000000-0005-0000-0000-000039000000}"/>
    <cellStyle name="输出 2" xfId="41" xr:uid="{00000000-0005-0000-0000-000038000000}"/>
    <cellStyle name="输入 2" xfId="19" xr:uid="{00000000-0005-0000-0000-000037000000}"/>
    <cellStyle name="注释 2" xfId="1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nnifer Wang" id="{022C12EE-C0E3-5843-A6F5-30918977BB58}" userId="901931ddbf9b3511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7-02T00:54:46.59" personId="{022C12EE-C0E3-5843-A6F5-30918977BB58}" id="{2FD2F8F8-6931-2E41-9B81-C52A7A79D8A6}">
    <text>调休58个小时</text>
  </threadedComment>
  <threadedComment ref="D4" dT="2020-07-02T00:43:34.08" personId="{022C12EE-C0E3-5843-A6F5-30918977BB58}" id="{0F4D206F-5559-3B47-909E-AFDC568CA92B}">
    <text>调休32小时</text>
  </threadedComment>
  <threadedComment ref="D5" dT="2020-07-02T00:47:33.52" personId="{022C12EE-C0E3-5843-A6F5-30918977BB58}" id="{BC5E855F-ABDE-AE42-A4F0-5DFA44198BBB}">
    <text>调休52小时</text>
  </threadedComment>
  <threadedComment ref="D7" dT="2020-07-02T00:53:54.06" personId="{022C12EE-C0E3-5843-A6F5-30918977BB58}" id="{9633F11F-0949-814D-85B2-24B71CDDB560}">
    <text>调休16个小时</text>
  </threadedComment>
  <threadedComment ref="D9" dT="2020-06-02T03:58:06.46" personId="{022C12EE-C0E3-5843-A6F5-30918977BB58}" id="{0AC1E47C-ED22-ED46-83A9-FF83F5CA1C78}">
    <text>5月4日调休一天</text>
  </threadedComment>
  <threadedComment ref="D11" dT="2020-07-02T00:50:36.21" personId="{022C12EE-C0E3-5843-A6F5-30918977BB58}" id="{39C0441A-4735-6343-ACC7-E29D85E02E58}">
    <text xml:space="preserve">调休28小时
</text>
  </threadedComment>
  <threadedComment ref="D12" dT="2020-05-05T09:26:18.84" personId="{022C12EE-C0E3-5843-A6F5-30918977BB58}" id="{6A311662-BA35-D547-9168-EABC4109DD53}">
    <text>调休8小时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"/>
  <sheetViews>
    <sheetView tabSelected="1" zoomScale="110" zoomScaleNormal="110" workbookViewId="0">
      <selection activeCell="E17" sqref="E17"/>
    </sheetView>
  </sheetViews>
  <sheetFormatPr baseColWidth="10" defaultColWidth="8.83203125" defaultRowHeight="14"/>
  <cols>
    <col min="1" max="1" width="41.5" style="21" customWidth="1"/>
    <col min="2" max="2" width="21.83203125" style="21" customWidth="1"/>
    <col min="3" max="3" width="17.5" style="22" customWidth="1"/>
    <col min="4" max="4" width="15.33203125" style="21" customWidth="1"/>
    <col min="5" max="5" width="19.33203125" style="22" customWidth="1"/>
    <col min="6" max="6" width="14.83203125" style="21" customWidth="1"/>
    <col min="7" max="16384" width="8.83203125" style="17"/>
  </cols>
  <sheetData>
    <row r="1" spans="1:6" s="13" customFormat="1" ht="29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>
      <c r="A2" s="71" t="s">
        <v>105</v>
      </c>
      <c r="B2" s="32" t="s">
        <v>69</v>
      </c>
      <c r="C2" s="15">
        <f>'工时清单Effort Hours Breakdown'!F3</f>
        <v>174.35000000000002</v>
      </c>
      <c r="D2" s="14">
        <v>225</v>
      </c>
      <c r="E2" s="16">
        <f t="shared" ref="E2:E12" si="0">D2*C2</f>
        <v>39228.750000000007</v>
      </c>
      <c r="F2" s="14"/>
    </row>
    <row r="3" spans="1:6">
      <c r="A3" s="72"/>
      <c r="B3" s="32" t="s">
        <v>70</v>
      </c>
      <c r="C3" s="15">
        <f>'工时清单Effort Hours Breakdown'!F4</f>
        <v>186.05</v>
      </c>
      <c r="D3" s="14">
        <v>225</v>
      </c>
      <c r="E3" s="16">
        <f t="shared" si="0"/>
        <v>41861.25</v>
      </c>
      <c r="F3" s="14"/>
    </row>
    <row r="4" spans="1:6">
      <c r="A4" s="72"/>
      <c r="B4" s="32" t="s">
        <v>71</v>
      </c>
      <c r="C4" s="15">
        <f>'工时清单Effort Hours Breakdown'!F5</f>
        <v>12</v>
      </c>
      <c r="D4" s="14">
        <v>225</v>
      </c>
      <c r="E4" s="16">
        <f t="shared" si="0"/>
        <v>2700</v>
      </c>
      <c r="F4" s="14"/>
    </row>
    <row r="5" spans="1:6">
      <c r="A5" s="72"/>
      <c r="B5" s="35" t="s">
        <v>72</v>
      </c>
      <c r="C5" s="15">
        <f>'工时清单Effort Hours Breakdown'!F6</f>
        <v>217.2</v>
      </c>
      <c r="D5" s="14">
        <v>225</v>
      </c>
      <c r="E5" s="16">
        <f t="shared" si="0"/>
        <v>48870</v>
      </c>
      <c r="F5" s="24"/>
    </row>
    <row r="6" spans="1:6">
      <c r="A6" s="72"/>
      <c r="B6" s="35" t="s">
        <v>73</v>
      </c>
      <c r="C6" s="15">
        <f>'工时清单Effort Hours Breakdown'!F7</f>
        <v>227.35000000000002</v>
      </c>
      <c r="D6" s="14">
        <v>225</v>
      </c>
      <c r="E6" s="16">
        <f t="shared" si="0"/>
        <v>51153.750000000007</v>
      </c>
      <c r="F6" s="32"/>
    </row>
    <row r="7" spans="1:6">
      <c r="A7" s="72"/>
      <c r="B7" s="33" t="s">
        <v>74</v>
      </c>
      <c r="C7" s="15">
        <f>'工时清单Effort Hours Breakdown'!F8</f>
        <v>212.55</v>
      </c>
      <c r="D7" s="14">
        <v>225</v>
      </c>
      <c r="E7" s="16">
        <f t="shared" si="0"/>
        <v>47823.75</v>
      </c>
      <c r="F7" s="32"/>
    </row>
    <row r="8" spans="1:6">
      <c r="A8" s="72"/>
      <c r="B8" s="35" t="s">
        <v>75</v>
      </c>
      <c r="C8" s="15">
        <f>'工时清单Effort Hours Breakdown'!F9</f>
        <v>227.4</v>
      </c>
      <c r="D8" s="14">
        <v>225</v>
      </c>
      <c r="E8" s="16">
        <f t="shared" si="0"/>
        <v>51165</v>
      </c>
      <c r="F8" s="32"/>
    </row>
    <row r="9" spans="1:6">
      <c r="A9" s="72"/>
      <c r="B9" s="35" t="s">
        <v>77</v>
      </c>
      <c r="C9" s="15">
        <f>'工时清单Effort Hours Breakdown'!F10</f>
        <v>32</v>
      </c>
      <c r="D9" s="14">
        <v>225</v>
      </c>
      <c r="E9" s="16">
        <f t="shared" si="0"/>
        <v>7200</v>
      </c>
      <c r="F9" s="32"/>
    </row>
    <row r="10" spans="1:6">
      <c r="A10" s="72"/>
      <c r="B10" s="62" t="s">
        <v>92</v>
      </c>
      <c r="C10" s="15">
        <f>'工时清单Effort Hours Breakdown'!F11</f>
        <v>227.45</v>
      </c>
      <c r="D10" s="14">
        <v>225</v>
      </c>
      <c r="E10" s="16">
        <f t="shared" si="0"/>
        <v>51176.25</v>
      </c>
      <c r="F10" s="32"/>
    </row>
    <row r="11" spans="1:6">
      <c r="A11" s="73"/>
      <c r="B11" s="62" t="s">
        <v>93</v>
      </c>
      <c r="C11" s="15">
        <f>'工时清单Effort Hours Breakdown'!F12</f>
        <v>213.9</v>
      </c>
      <c r="D11" s="14">
        <v>225</v>
      </c>
      <c r="E11" s="16">
        <f t="shared" si="0"/>
        <v>48127.5</v>
      </c>
      <c r="F11" s="32"/>
    </row>
    <row r="12" spans="1:6">
      <c r="A12" s="69" t="s">
        <v>96</v>
      </c>
      <c r="B12" s="62" t="str">
        <f>'工时清单Effort Hours Breakdown'!B13</f>
        <v>蔡乙男/Yinan Cai</v>
      </c>
      <c r="C12" s="15">
        <f>'工时清单Effort Hours Breakdown'!F13</f>
        <v>193</v>
      </c>
      <c r="D12" s="14">
        <v>225</v>
      </c>
      <c r="E12" s="16">
        <f t="shared" si="0"/>
        <v>43425</v>
      </c>
      <c r="F12" s="32"/>
    </row>
    <row r="13" spans="1:6">
      <c r="A13" s="70"/>
      <c r="B13" s="32" t="str">
        <f>'工时清单Effort Hours Breakdown'!B14</f>
        <v>王科/Kern Wang</v>
      </c>
      <c r="C13" s="15">
        <f>'工时清单Effort Hours Breakdown'!F14</f>
        <v>180.8</v>
      </c>
      <c r="D13" s="33">
        <v>225</v>
      </c>
      <c r="E13" s="25">
        <f>C13*D13</f>
        <v>40680</v>
      </c>
      <c r="F13" s="32"/>
    </row>
    <row r="14" spans="1:6">
      <c r="A14" s="67" t="s">
        <v>103</v>
      </c>
      <c r="B14" s="32"/>
      <c r="C14" s="25">
        <f>E14/D14</f>
        <v>444.44444444444446</v>
      </c>
      <c r="D14" s="32">
        <v>225</v>
      </c>
      <c r="E14" s="25">
        <v>100000</v>
      </c>
      <c r="F14" s="32"/>
    </row>
    <row r="15" spans="1:6">
      <c r="A15" s="14" t="s">
        <v>39</v>
      </c>
      <c r="B15" s="64"/>
      <c r="C15" s="61">
        <f>E15/D15</f>
        <v>149.77777777777777</v>
      </c>
      <c r="D15" s="32">
        <v>225</v>
      </c>
      <c r="E15" s="16">
        <f>'租赁设备费Equipment Rental'!H11</f>
        <v>33700</v>
      </c>
      <c r="F15" s="14"/>
    </row>
    <row r="16" spans="1:6">
      <c r="A16" s="14" t="s">
        <v>40</v>
      </c>
      <c r="B16" s="14"/>
      <c r="C16" s="16">
        <f t="shared" ref="C16:C17" si="1">E16/D16</f>
        <v>25.946666666666665</v>
      </c>
      <c r="D16" s="32">
        <v>225</v>
      </c>
      <c r="E16" s="16">
        <f>报销Reimbursement!D3</f>
        <v>5838</v>
      </c>
      <c r="F16" s="14"/>
    </row>
    <row r="17" spans="1:6">
      <c r="A17" s="29" t="s">
        <v>55</v>
      </c>
      <c r="B17" s="32"/>
      <c r="C17" s="16">
        <f t="shared" si="1"/>
        <v>31.391599999999997</v>
      </c>
      <c r="D17" s="32">
        <v>225</v>
      </c>
      <c r="E17" s="25">
        <f>印度工程师费用IndianEngineerExpenses!G4</f>
        <v>7063.11</v>
      </c>
      <c r="F17" s="24"/>
    </row>
    <row r="18" spans="1:6" ht="18">
      <c r="A18" s="30" t="s">
        <v>56</v>
      </c>
      <c r="B18" s="18"/>
      <c r="C18" s="19">
        <f>SUM(C2:C17)</f>
        <v>2755.610488888889</v>
      </c>
      <c r="D18" s="18"/>
      <c r="E18" s="46">
        <f>SUM(E2:E17)</f>
        <v>620012.36</v>
      </c>
      <c r="F18" s="20"/>
    </row>
  </sheetData>
  <mergeCells count="2">
    <mergeCell ref="A12:A13"/>
    <mergeCell ref="A2:A11"/>
  </mergeCells>
  <phoneticPr fontId="21" type="noConversion"/>
  <pageMargins left="0.69930555555555596" right="0.69930555555555596" top="0.75" bottom="0.75" header="0.3" footer="0.3"/>
  <pageSetup paperSize="9" scale="5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5"/>
  <sheetViews>
    <sheetView zoomScale="120" zoomScaleNormal="120" workbookViewId="0">
      <selection activeCell="E9" sqref="E9"/>
    </sheetView>
  </sheetViews>
  <sheetFormatPr baseColWidth="10" defaultColWidth="9" defaultRowHeight="14"/>
  <cols>
    <col min="1" max="1" width="8.6640625" customWidth="1"/>
    <col min="2" max="2" width="22.5" customWidth="1"/>
    <col min="3" max="3" width="35.6640625" customWidth="1"/>
    <col min="4" max="4" width="15.5" customWidth="1"/>
    <col min="5" max="5" width="12" customWidth="1"/>
    <col min="6" max="6" width="17.6640625" customWidth="1"/>
    <col min="7" max="12" width="9" customWidth="1"/>
    <col min="13" max="13" width="8" customWidth="1"/>
  </cols>
  <sheetData>
    <row r="1" spans="1:38">
      <c r="A1" s="5"/>
      <c r="R1" s="45"/>
      <c r="AJ1" s="43"/>
      <c r="AK1" s="43"/>
      <c r="AL1" s="44"/>
    </row>
    <row r="2" spans="1:38" ht="30">
      <c r="A2" s="23" t="s">
        <v>64</v>
      </c>
      <c r="B2" s="23" t="s">
        <v>65</v>
      </c>
      <c r="C2" s="23" t="s">
        <v>66</v>
      </c>
      <c r="D2" s="23" t="s">
        <v>67</v>
      </c>
      <c r="E2" s="23" t="s">
        <v>68</v>
      </c>
      <c r="F2" s="48" t="s">
        <v>80</v>
      </c>
    </row>
    <row r="3" spans="1:38">
      <c r="A3" s="32">
        <v>1</v>
      </c>
      <c r="B3" s="32" t="s">
        <v>69</v>
      </c>
      <c r="C3" s="76" t="s">
        <v>76</v>
      </c>
      <c r="D3" s="32">
        <f>8*21-58</f>
        <v>110</v>
      </c>
      <c r="E3" s="32">
        <v>58.5</v>
      </c>
      <c r="F3" s="32">
        <f>E3*1.1+D3</f>
        <v>174.35000000000002</v>
      </c>
    </row>
    <row r="4" spans="1:38">
      <c r="A4" s="32">
        <v>2</v>
      </c>
      <c r="B4" s="32" t="s">
        <v>70</v>
      </c>
      <c r="C4" s="78"/>
      <c r="D4" s="32">
        <f>8*21-32</f>
        <v>136</v>
      </c>
      <c r="E4" s="32">
        <v>45.5</v>
      </c>
      <c r="F4" s="32">
        <f>E4*1.1+D4</f>
        <v>186.05</v>
      </c>
    </row>
    <row r="5" spans="1:38">
      <c r="A5" s="32">
        <v>3</v>
      </c>
      <c r="B5" s="32" t="s">
        <v>71</v>
      </c>
      <c r="C5" s="77"/>
      <c r="D5" s="32">
        <v>12</v>
      </c>
      <c r="E5" s="32">
        <v>0</v>
      </c>
      <c r="F5" s="32">
        <f t="shared" ref="F5:F14" si="0">E5*1.1+D5</f>
        <v>12</v>
      </c>
    </row>
    <row r="6" spans="1:38">
      <c r="A6" s="32">
        <v>4</v>
      </c>
      <c r="B6" s="35" t="s">
        <v>72</v>
      </c>
      <c r="C6" s="35" t="s">
        <v>78</v>
      </c>
      <c r="D6" s="32">
        <f>8*21-8</f>
        <v>160</v>
      </c>
      <c r="E6" s="32">
        <v>52</v>
      </c>
      <c r="F6" s="32">
        <f t="shared" si="0"/>
        <v>217.2</v>
      </c>
    </row>
    <row r="7" spans="1:38">
      <c r="A7" s="32">
        <v>5</v>
      </c>
      <c r="B7" s="35" t="s">
        <v>73</v>
      </c>
      <c r="C7" s="35" t="s">
        <v>79</v>
      </c>
      <c r="D7" s="32">
        <f>8*21-16</f>
        <v>152</v>
      </c>
      <c r="E7" s="32">
        <f>44.5+24</f>
        <v>68.5</v>
      </c>
      <c r="F7" s="32">
        <f t="shared" si="0"/>
        <v>227.35000000000002</v>
      </c>
    </row>
    <row r="8" spans="1:38">
      <c r="A8" s="32">
        <v>6</v>
      </c>
      <c r="B8" s="33" t="s">
        <v>74</v>
      </c>
      <c r="C8" s="35" t="s">
        <v>76</v>
      </c>
      <c r="D8" s="32">
        <f>8*21</f>
        <v>168</v>
      </c>
      <c r="E8" s="32">
        <v>40.5</v>
      </c>
      <c r="F8" s="32">
        <f t="shared" si="0"/>
        <v>212.55</v>
      </c>
    </row>
    <row r="9" spans="1:38">
      <c r="A9" s="32">
        <v>7</v>
      </c>
      <c r="B9" s="35" t="s">
        <v>75</v>
      </c>
      <c r="C9" s="35" t="s">
        <v>78</v>
      </c>
      <c r="D9" s="32">
        <f>8*21</f>
        <v>168</v>
      </c>
      <c r="E9" s="32">
        <f>30+24</f>
        <v>54</v>
      </c>
      <c r="F9" s="32">
        <f t="shared" si="0"/>
        <v>227.4</v>
      </c>
    </row>
    <row r="10" spans="1:38">
      <c r="A10" s="32">
        <v>8</v>
      </c>
      <c r="B10" s="35" t="s">
        <v>77</v>
      </c>
      <c r="C10" s="35" t="s">
        <v>76</v>
      </c>
      <c r="D10" s="32">
        <v>32</v>
      </c>
      <c r="E10" s="32"/>
      <c r="F10" s="32">
        <f t="shared" si="0"/>
        <v>32</v>
      </c>
    </row>
    <row r="11" spans="1:38">
      <c r="A11" s="32">
        <v>9</v>
      </c>
      <c r="B11" s="62" t="s">
        <v>92</v>
      </c>
      <c r="C11" s="76" t="s">
        <v>90</v>
      </c>
      <c r="D11" s="32">
        <f>8*21-28</f>
        <v>140</v>
      </c>
      <c r="E11" s="32">
        <f>55.5+24</f>
        <v>79.5</v>
      </c>
      <c r="F11" s="32">
        <f t="shared" si="0"/>
        <v>227.45</v>
      </c>
    </row>
    <row r="12" spans="1:38">
      <c r="A12" s="32">
        <v>10</v>
      </c>
      <c r="B12" s="62" t="s">
        <v>93</v>
      </c>
      <c r="C12" s="77"/>
      <c r="D12" s="32">
        <f>8*21-8</f>
        <v>160</v>
      </c>
      <c r="E12" s="32">
        <v>49</v>
      </c>
      <c r="F12" s="32">
        <f t="shared" si="0"/>
        <v>213.9</v>
      </c>
    </row>
    <row r="13" spans="1:38">
      <c r="A13" s="32">
        <v>11</v>
      </c>
      <c r="B13" s="62" t="s">
        <v>100</v>
      </c>
      <c r="C13" s="76" t="s">
        <v>102</v>
      </c>
      <c r="D13" s="32">
        <v>160</v>
      </c>
      <c r="E13" s="32">
        <v>30</v>
      </c>
      <c r="F13" s="32">
        <f t="shared" si="0"/>
        <v>193</v>
      </c>
    </row>
    <row r="14" spans="1:38">
      <c r="A14" s="32">
        <v>12</v>
      </c>
      <c r="B14" s="62" t="s">
        <v>101</v>
      </c>
      <c r="C14" s="77"/>
      <c r="D14" s="32">
        <v>128</v>
      </c>
      <c r="E14" s="32">
        <v>48</v>
      </c>
      <c r="F14" s="32">
        <f t="shared" si="0"/>
        <v>180.8</v>
      </c>
    </row>
    <row r="15" spans="1:38">
      <c r="A15" s="74" t="s">
        <v>54</v>
      </c>
      <c r="B15" s="75"/>
      <c r="C15" s="27"/>
      <c r="D15" s="40">
        <f>SUM(D3:D14)</f>
        <v>1526</v>
      </c>
      <c r="E15" s="40">
        <f>SUM(E3:E14)</f>
        <v>525.5</v>
      </c>
      <c r="F15" s="40">
        <f>SUM(F3:F14)</f>
        <v>2104.0500000000002</v>
      </c>
    </row>
  </sheetData>
  <mergeCells count="4">
    <mergeCell ref="A15:B15"/>
    <mergeCell ref="C13:C14"/>
    <mergeCell ref="C11:C12"/>
    <mergeCell ref="C3:C5"/>
  </mergeCells>
  <phoneticPr fontId="21" type="noConversion"/>
  <pageMargins left="0.69930555555555596" right="0.69930555555555596" top="0.75" bottom="0.75" header="0.3" footer="0.3"/>
  <pageSetup paperSize="9" scale="91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G9" sqref="G9"/>
    </sheetView>
  </sheetViews>
  <sheetFormatPr baseColWidth="10" defaultColWidth="9" defaultRowHeight="14"/>
  <cols>
    <col min="2" max="2" width="13.83203125" customWidth="1"/>
    <col min="3" max="3" width="15" customWidth="1"/>
  </cols>
  <sheetData>
    <row r="1" spans="1:3" ht="1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="110" zoomScaleNormal="110" workbookViewId="0">
      <selection activeCell="H2" sqref="H2:H10"/>
    </sheetView>
  </sheetViews>
  <sheetFormatPr baseColWidth="10" defaultColWidth="9" defaultRowHeight="14"/>
  <cols>
    <col min="1" max="1" width="7" style="21" customWidth="1"/>
    <col min="2" max="2" width="14.1640625" style="21" customWidth="1"/>
    <col min="3" max="3" width="12.83203125" style="21" customWidth="1"/>
    <col min="4" max="4" width="9.83203125" style="21" customWidth="1"/>
    <col min="5" max="5" width="15.5" style="21" customWidth="1"/>
    <col min="6" max="6" width="14.6640625" style="21" customWidth="1"/>
    <col min="7" max="7" width="13.1640625" style="21" customWidth="1"/>
    <col min="8" max="8" width="12.6640625" style="22" customWidth="1"/>
    <col min="9" max="16384" width="9" style="17"/>
  </cols>
  <sheetData>
    <row r="1" spans="1:8" s="51" customFormat="1" ht="45">
      <c r="A1" s="23" t="s">
        <v>41</v>
      </c>
      <c r="B1" s="23" t="s">
        <v>42</v>
      </c>
      <c r="C1" s="23" t="s">
        <v>66</v>
      </c>
      <c r="D1" s="23" t="s">
        <v>43</v>
      </c>
      <c r="E1" s="23" t="s">
        <v>44</v>
      </c>
      <c r="F1" s="23" t="s">
        <v>45</v>
      </c>
      <c r="G1" s="23" t="s">
        <v>46</v>
      </c>
      <c r="H1" s="50" t="s">
        <v>47</v>
      </c>
    </row>
    <row r="2" spans="1:8">
      <c r="A2" s="14">
        <v>1</v>
      </c>
      <c r="B2" s="32" t="s">
        <v>81</v>
      </c>
      <c r="C2" s="32"/>
      <c r="D2" s="32">
        <v>1</v>
      </c>
      <c r="E2" s="32">
        <v>3000</v>
      </c>
      <c r="F2" s="49">
        <v>43437</v>
      </c>
      <c r="G2" s="32">
        <v>15</v>
      </c>
      <c r="H2" s="52">
        <v>1500</v>
      </c>
    </row>
    <row r="3" spans="1:8">
      <c r="A3" s="14">
        <v>2</v>
      </c>
      <c r="B3" s="32" t="s">
        <v>82</v>
      </c>
      <c r="C3" s="32"/>
      <c r="D3" s="32">
        <v>2</v>
      </c>
      <c r="E3" s="32">
        <v>200</v>
      </c>
      <c r="F3" s="49">
        <v>43453</v>
      </c>
      <c r="G3" s="32">
        <v>30</v>
      </c>
      <c r="H3" s="53">
        <f>D3*E3*G3/30</f>
        <v>400</v>
      </c>
    </row>
    <row r="4" spans="1:8">
      <c r="A4" s="14">
        <v>3</v>
      </c>
      <c r="B4" s="32" t="s">
        <v>83</v>
      </c>
      <c r="C4" s="32"/>
      <c r="D4" s="32">
        <v>1</v>
      </c>
      <c r="E4" s="32">
        <v>8000</v>
      </c>
      <c r="F4" s="49">
        <v>43456</v>
      </c>
      <c r="G4" s="32">
        <v>30</v>
      </c>
      <c r="H4" s="53">
        <f t="shared" ref="H4:H9" si="0">D4*E4*G4/30</f>
        <v>8000</v>
      </c>
    </row>
    <row r="5" spans="1:8">
      <c r="A5" s="14">
        <v>4</v>
      </c>
      <c r="B5" s="32" t="s">
        <v>84</v>
      </c>
      <c r="C5" s="32"/>
      <c r="D5" s="32">
        <v>1</v>
      </c>
      <c r="E5" s="32">
        <v>3000</v>
      </c>
      <c r="F5" s="49">
        <v>43493</v>
      </c>
      <c r="G5" s="32">
        <v>30</v>
      </c>
      <c r="H5" s="53">
        <f t="shared" si="0"/>
        <v>3000</v>
      </c>
    </row>
    <row r="6" spans="1:8">
      <c r="A6" s="14">
        <v>5</v>
      </c>
      <c r="B6" s="32" t="s">
        <v>85</v>
      </c>
      <c r="C6" s="32"/>
      <c r="D6" s="32">
        <v>1</v>
      </c>
      <c r="E6" s="32">
        <v>8000</v>
      </c>
      <c r="F6" s="49">
        <v>43475</v>
      </c>
      <c r="G6" s="32">
        <v>30</v>
      </c>
      <c r="H6" s="53">
        <f t="shared" si="0"/>
        <v>8000</v>
      </c>
    </row>
    <row r="7" spans="1:8">
      <c r="A7" s="14">
        <v>6</v>
      </c>
      <c r="B7" s="32" t="s">
        <v>86</v>
      </c>
      <c r="C7" s="32"/>
      <c r="D7" s="32">
        <v>1</v>
      </c>
      <c r="E7" s="32">
        <v>3000</v>
      </c>
      <c r="F7" s="49">
        <v>43476</v>
      </c>
      <c r="G7" s="32">
        <v>30</v>
      </c>
      <c r="H7" s="53">
        <f t="shared" si="0"/>
        <v>3000</v>
      </c>
    </row>
    <row r="8" spans="1:8">
      <c r="A8" s="14">
        <v>7</v>
      </c>
      <c r="B8" s="32" t="s">
        <v>87</v>
      </c>
      <c r="C8" s="32"/>
      <c r="D8" s="32">
        <v>1</v>
      </c>
      <c r="E8" s="32">
        <v>300</v>
      </c>
      <c r="F8" s="49">
        <v>43479</v>
      </c>
      <c r="G8" s="32">
        <v>30</v>
      </c>
      <c r="H8" s="53">
        <f t="shared" si="0"/>
        <v>300</v>
      </c>
    </row>
    <row r="9" spans="1:8">
      <c r="A9" s="14">
        <v>8</v>
      </c>
      <c r="B9" s="32" t="s">
        <v>88</v>
      </c>
      <c r="C9" s="32"/>
      <c r="D9" s="32">
        <v>1</v>
      </c>
      <c r="E9" s="32">
        <v>8000</v>
      </c>
      <c r="F9" s="49">
        <v>43475</v>
      </c>
      <c r="G9" s="32">
        <v>30</v>
      </c>
      <c r="H9" s="53">
        <f t="shared" si="0"/>
        <v>8000</v>
      </c>
    </row>
    <row r="10" spans="1:8">
      <c r="A10" s="14">
        <v>9</v>
      </c>
      <c r="B10" s="32" t="s">
        <v>89</v>
      </c>
      <c r="C10" s="32"/>
      <c r="D10" s="32">
        <v>1</v>
      </c>
      <c r="E10" s="32">
        <v>3000</v>
      </c>
      <c r="F10" s="49">
        <v>43516</v>
      </c>
      <c r="G10" s="32">
        <v>15</v>
      </c>
      <c r="H10" s="53">
        <f>D10*E10*G10/30</f>
        <v>1500</v>
      </c>
    </row>
    <row r="11" spans="1:8" ht="22" customHeight="1">
      <c r="A11" s="79" t="s">
        <v>63</v>
      </c>
      <c r="B11" s="80"/>
      <c r="C11" s="80"/>
      <c r="D11" s="81"/>
      <c r="E11" s="80"/>
      <c r="F11" s="80"/>
      <c r="G11" s="82"/>
      <c r="H11" s="54">
        <f>SUM(H2:H10)</f>
        <v>33700</v>
      </c>
    </row>
  </sheetData>
  <mergeCells count="1">
    <mergeCell ref="A11:G11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Normal="100" workbookViewId="0">
      <selection activeCell="D12" sqref="D12"/>
    </sheetView>
  </sheetViews>
  <sheetFormatPr baseColWidth="10" defaultColWidth="9" defaultRowHeight="14"/>
  <cols>
    <col min="1" max="1" width="13" style="17" customWidth="1"/>
    <col min="2" max="2" width="20.1640625" style="21" customWidth="1"/>
    <col min="3" max="3" width="43.5" style="21" customWidth="1"/>
    <col min="4" max="4" width="15.1640625" style="21" customWidth="1"/>
    <col min="5" max="5" width="45.83203125" style="17" customWidth="1"/>
    <col min="6" max="7" width="44.33203125" style="17" customWidth="1"/>
    <col min="8" max="8" width="9" style="17"/>
    <col min="9" max="9" width="5.83203125" style="17" customWidth="1"/>
    <col min="10" max="10" width="25.1640625" style="17" customWidth="1"/>
    <col min="11" max="11" width="13.83203125" style="17" customWidth="1"/>
    <col min="12" max="16384" width="9" style="17"/>
  </cols>
  <sheetData>
    <row r="1" spans="1:5" ht="15" customHeight="1">
      <c r="A1" s="28" t="s">
        <v>48</v>
      </c>
      <c r="B1" s="28" t="s">
        <v>49</v>
      </c>
      <c r="C1" s="23" t="s">
        <v>66</v>
      </c>
      <c r="D1" s="28" t="s">
        <v>50</v>
      </c>
      <c r="E1" s="26" t="s">
        <v>51</v>
      </c>
    </row>
    <row r="2" spans="1:5" ht="26" customHeight="1">
      <c r="A2" s="32">
        <v>1</v>
      </c>
      <c r="B2" s="60" t="s">
        <v>98</v>
      </c>
      <c r="C2" s="68" t="s">
        <v>96</v>
      </c>
      <c r="D2" s="37">
        <f>278*21</f>
        <v>5838</v>
      </c>
      <c r="E2" s="63" t="s">
        <v>97</v>
      </c>
    </row>
    <row r="3" spans="1:5">
      <c r="A3" s="83" t="s">
        <v>61</v>
      </c>
      <c r="B3" s="84"/>
      <c r="C3" s="47"/>
      <c r="D3" s="38">
        <f>SUM(D2:D2)</f>
        <v>5838</v>
      </c>
      <c r="E3" s="27"/>
    </row>
  </sheetData>
  <mergeCells count="1">
    <mergeCell ref="A3:B3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4"/>
  <sheetViews>
    <sheetView zoomScale="90" zoomScaleNormal="90" workbookViewId="0">
      <selection activeCell="G4" sqref="G4"/>
    </sheetView>
  </sheetViews>
  <sheetFormatPr baseColWidth="10" defaultColWidth="10.83203125" defaultRowHeight="14"/>
  <cols>
    <col min="1" max="1" width="8.1640625" style="17" customWidth="1"/>
    <col min="2" max="2" width="22.6640625" style="17" customWidth="1"/>
    <col min="3" max="3" width="15" style="17" customWidth="1"/>
    <col min="4" max="4" width="22" style="17" customWidth="1"/>
    <col min="5" max="5" width="16" style="42" customWidth="1"/>
    <col min="6" max="6" width="9.6640625" style="17" customWidth="1"/>
    <col min="7" max="7" width="12.6640625" style="42" customWidth="1"/>
    <col min="8" max="8" width="30.83203125" style="17" customWidth="1"/>
    <col min="9" max="16384" width="10.83203125" style="17"/>
  </cols>
  <sheetData>
    <row r="1" spans="1:8" s="59" customFormat="1" ht="42" customHeight="1">
      <c r="A1" s="56" t="s">
        <v>62</v>
      </c>
      <c r="B1" s="57" t="s">
        <v>52</v>
      </c>
      <c r="C1" s="23" t="s">
        <v>66</v>
      </c>
      <c r="D1" s="57" t="s">
        <v>53</v>
      </c>
      <c r="E1" s="65" t="s">
        <v>60</v>
      </c>
      <c r="F1" s="57" t="s">
        <v>57</v>
      </c>
      <c r="G1" s="58" t="s">
        <v>59</v>
      </c>
      <c r="H1" s="57" t="s">
        <v>58</v>
      </c>
    </row>
    <row r="2" spans="1:8" ht="23" customHeight="1">
      <c r="A2" s="32">
        <v>1</v>
      </c>
      <c r="B2" s="35" t="s">
        <v>94</v>
      </c>
      <c r="C2" s="32" t="s">
        <v>76</v>
      </c>
      <c r="D2" s="32" t="s">
        <v>104</v>
      </c>
      <c r="E2" s="37">
        <v>63.11</v>
      </c>
      <c r="F2" s="32">
        <v>1</v>
      </c>
      <c r="G2" s="32">
        <f>E2*F2</f>
        <v>63.11</v>
      </c>
      <c r="H2" s="55" t="s">
        <v>91</v>
      </c>
    </row>
    <row r="3" spans="1:8" ht="39" customHeight="1">
      <c r="A3" s="32">
        <v>2</v>
      </c>
      <c r="B3" s="33" t="s">
        <v>95</v>
      </c>
      <c r="C3" s="32" t="s">
        <v>76</v>
      </c>
      <c r="D3" s="34" t="s">
        <v>99</v>
      </c>
      <c r="E3" s="37">
        <v>3500</v>
      </c>
      <c r="F3" s="32">
        <v>2</v>
      </c>
      <c r="G3" s="37">
        <f>E3*F3</f>
        <v>7000</v>
      </c>
      <c r="H3" s="55" t="s">
        <v>91</v>
      </c>
    </row>
    <row r="4" spans="1:8" ht="24" customHeight="1">
      <c r="A4" s="40"/>
      <c r="B4" s="36" t="s">
        <v>54</v>
      </c>
      <c r="C4" s="36"/>
      <c r="D4" s="39"/>
      <c r="E4" s="66"/>
      <c r="F4" s="31"/>
      <c r="G4" s="41">
        <f>SUM(G2:G3)</f>
        <v>7063.11</v>
      </c>
      <c r="H4" s="27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opLeftCell="A12" workbookViewId="0">
      <selection activeCell="D23" sqref="D23"/>
    </sheetView>
  </sheetViews>
  <sheetFormatPr baseColWidth="10" defaultColWidth="9" defaultRowHeight="14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Microsoft Office User</cp:lastModifiedBy>
  <cp:lastPrinted>2020-01-07T02:38:56Z</cp:lastPrinted>
  <dcterms:created xsi:type="dcterms:W3CDTF">2015-10-16T09:07:00Z</dcterms:created>
  <dcterms:modified xsi:type="dcterms:W3CDTF">2020-07-04T09:17:45Z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