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AACEFA04-12F5-CF49-84D9-A2DF7D1F5F9B}" xr6:coauthVersionLast="45" xr6:coauthVersionMax="45" xr10:uidLastSave="{00000000-0000-0000-0000-000000000000}"/>
  <bookViews>
    <workbookView xWindow="33080" yWindow="2300" windowWidth="31060" windowHeight="1818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" l="1"/>
  <c r="G11" i="10" l="1"/>
  <c r="G5" i="10"/>
  <c r="C11" i="2" l="1"/>
  <c r="D11" i="8" l="1"/>
  <c r="D10" i="8"/>
  <c r="H7" i="4"/>
  <c r="G9" i="10" l="1"/>
  <c r="G3" i="10"/>
  <c r="G10" i="10"/>
  <c r="G8" i="10"/>
  <c r="G2" i="10"/>
  <c r="G7" i="10"/>
  <c r="D5" i="8" l="1"/>
  <c r="E4" i="8" l="1"/>
  <c r="F8" i="8"/>
  <c r="C7" i="2" s="1"/>
  <c r="E7" i="2" s="1"/>
  <c r="F9" i="8"/>
  <c r="C8" i="2" s="1"/>
  <c r="E8" i="2" s="1"/>
  <c r="D4" i="8"/>
  <c r="D6" i="6" l="1"/>
  <c r="E13" i="2" s="1"/>
  <c r="C13" i="2" s="1"/>
  <c r="E6" i="10"/>
  <c r="G6" i="10" s="1"/>
  <c r="F10" i="8"/>
  <c r="C9" i="2" s="1"/>
  <c r="E9" i="2" s="1"/>
  <c r="F11" i="8"/>
  <c r="C10" i="2" s="1"/>
  <c r="E10" i="2" s="1"/>
  <c r="D3" i="8"/>
  <c r="D6" i="8"/>
  <c r="F6" i="8" s="1"/>
  <c r="C5" i="2" s="1"/>
  <c r="E5" i="2" s="1"/>
  <c r="D7" i="8"/>
  <c r="D12" i="8" s="1"/>
  <c r="B10" i="2"/>
  <c r="B9" i="2"/>
  <c r="H2" i="4"/>
  <c r="H3" i="4"/>
  <c r="H4" i="4"/>
  <c r="H5" i="4"/>
  <c r="H6" i="4"/>
  <c r="G4" i="10"/>
  <c r="C4" i="9"/>
  <c r="F7" i="8" l="1"/>
  <c r="C6" i="2" s="1"/>
  <c r="E6" i="2" s="1"/>
  <c r="F3" i="8"/>
  <c r="C2" i="2" s="1"/>
  <c r="E2" i="2" s="1"/>
  <c r="F4" i="8"/>
  <c r="C3" i="2" s="1"/>
  <c r="E3" i="2" s="1"/>
  <c r="F5" i="8"/>
  <c r="C4" i="2" s="1"/>
  <c r="E4" i="2" s="1"/>
  <c r="E12" i="8"/>
  <c r="E14" i="2"/>
  <c r="C14" i="2" s="1"/>
  <c r="H8" i="4"/>
  <c r="E12" i="2" s="1"/>
  <c r="C12" i="2" s="1"/>
  <c r="E15" i="2" l="1"/>
  <c r="F12" i="8"/>
  <c r="C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tc={D609F273-468F-E049-8DBF-3F9C21925171}</author>
    <author>tc={2F45ABEC-DCC2-1E44-8119-254E01643226}</author>
  </authors>
  <commentList>
    <comment ref="D4" authorId="0" shapeId="0" xr:uid="{D609F273-468F-E049-8DBF-3F9C21925171}">
      <text>
        <t>[线程批注]
你的Excel版本可读取此线程批注; 但如果在更新版本的Excel中打开文件，则对批注所作的任何改动都将被删除。了解详细信息: https://go.microsoft.com/fwlink/?linkid=870924
注释:
    调休1天（8小时）</t>
      </text>
    </comment>
    <comment ref="D5" authorId="1" shapeId="0" xr:uid="{2F45ABEC-DCC2-1E44-8119-254E01643226}">
      <text>
        <t>[线程批注]
你的Excel版本可读取此线程批注; 但如果在更新版本的Excel中打开文件，则对批注所作的任何改动都将被删除。了解详细信息: https://go.microsoft.com/fwlink/?linkid=870924
注释:
    调休7天（56小时）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tc={CE6F112F-E4A4-7044-AD51-A49A4126AA34}</author>
  </authors>
  <commentList>
    <comment ref="D2" authorId="0" shapeId="0" xr:uid="{CE6F112F-E4A4-7044-AD51-A49A4126AA34}">
      <text>
        <t>[线程批注]
你的Excel版本可读取此线程批注; 但如果在更新版本的Excel中打开文件，则对批注所作的任何改动都将被删除。了解详细信息: https://go.microsoft.com/fwlink/?linkid=870924
注释:
    蔡乙男21天（9月22号返沪），王科28天（7、8、9、28、29五天返湾）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tc={D5E1CD62-9CF0-2949-84F2-A33F8553D8B5}</author>
  </authors>
  <commentList>
    <comment ref="E6" authorId="0" shapeId="0" xr:uid="{D5E1CD62-9CF0-2949-84F2-A33F8553D8B5}">
      <text>
        <t>[线程批注]
你的Excel版本可读取此线程批注; 但如果在更新版本的Excel中打开文件，则对批注所作的任何改动都将被删除。了解详细信息: https://go.microsoft.com/fwlink/?linkid=870924
注释:
    加了代开发票的税点每月95.26元和20%服务费</t>
      </text>
    </comment>
  </commentList>
</comments>
</file>

<file path=xl/sharedStrings.xml><?xml version="1.0" encoding="utf-8"?>
<sst xmlns="http://schemas.openxmlformats.org/spreadsheetml/2006/main" count="143" uniqueCount="115">
  <si>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</si>
  <si>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</si>
  <si>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</si>
  <si>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</si>
  <si>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</si>
  <si>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</si>
  <si>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</si>
  <si>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</si>
  <si>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</si>
  <si>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</si>
  <si>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</si>
  <si>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</si>
  <si>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</si>
  <si>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</si>
  <si>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</si>
  <si>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</si>
  <si>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</si>
  <si>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</si>
  <si>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</si>
  <si>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</si>
  <si>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</si>
  <si>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</si>
  <si>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</si>
  <si>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</si>
  <si>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</si>
  <si>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</si>
  <si>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</si>
  <si>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</si>
  <si>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</si>
  <si>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</si>
  <si>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</si>
  <si>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</si>
  <si>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</si>
  <si>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</si>
  <si>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</si>
  <si>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</si>
  <si>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</si>
  <si>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</si>
  <si>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</si>
  <si>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</si>
  <si>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</si>
  <si>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</si>
  <si>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</si>
  <si>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</si>
  <si>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</si>
  <si>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</si>
  <si>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</si>
  <si>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</si>
  <si>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</si>
  <si>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</si>
  <si>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</si>
  <si>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</si>
  <si>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</si>
  <si>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</si>
  <si>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</si>
  <si>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</si>
  <si>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</si>
  <si>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</si>
  <si>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</si>
  <si>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</si>
  <si>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</si>
  <si>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</si>
  <si>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</si>
  <si>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</si>
  <si>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</si>
  <si>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</si>
  <si>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</si>
  <si>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</si>
  <si>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</si>
  <si>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</si>
  <si>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</si>
  <si>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</si>
  <si>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</si>
  <si>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GE-13</t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</si>
  <si>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</si>
  <si>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</si>
  <si>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</si>
  <si>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CANoe1</t>
  </si>
  <si>
    <t>GL3000</t>
  </si>
  <si>
    <t>CANoe2</t>
  </si>
  <si>
    <t>CANanalyer</t>
  </si>
  <si>
    <r>
      <rPr>
        <sz val="11"/>
        <color indexed="8"/>
        <rFont val="宋体"/>
        <family val="3"/>
        <charset val="134"/>
      </rPr>
      <t>程控电源</t>
    </r>
  </si>
  <si>
    <t>CANoe3</t>
    <phoneticPr fontId="21" type="noConversion"/>
  </si>
  <si>
    <t>FE-3AH</t>
    <phoneticPr fontId="21" type="noConversion"/>
  </si>
  <si>
    <t>王嘉伟/Jiawei Wang</t>
    <phoneticPr fontId="21" type="noConversion"/>
  </si>
  <si>
    <t>房租/Rent</t>
    <phoneticPr fontId="21" type="noConversion"/>
  </si>
  <si>
    <r>
      <t>东风新能源项目</t>
    </r>
    <r>
      <rPr>
        <sz val="11"/>
        <color rgb="FF000000"/>
        <rFont val="Arial"/>
        <family val="2"/>
      </rPr>
      <t>/DF New Energy Project</t>
    </r>
    <phoneticPr fontId="21" type="noConversion"/>
  </si>
  <si>
    <r>
      <rPr>
        <sz val="11"/>
        <color rgb="FF000000"/>
        <rFont val="SimSun"/>
        <family val="3"/>
        <charset val="134"/>
      </rPr>
      <t>蔡乙男</t>
    </r>
    <r>
      <rPr>
        <sz val="11"/>
        <color indexed="8"/>
        <rFont val="Arial"/>
        <family val="3"/>
        <charset val="134"/>
      </rPr>
      <t>/王科</t>
    </r>
    <phoneticPr fontId="21" type="noConversion"/>
  </si>
  <si>
    <t>蔡乙男/Yinan Cai</t>
    <phoneticPr fontId="21" type="noConversion"/>
  </si>
  <si>
    <t>王科/Kern Wang</t>
    <phoneticPr fontId="21" type="noConversion"/>
  </si>
  <si>
    <t>东风新能源项目/DF New Energy Project</t>
    <phoneticPr fontId="21" type="noConversion"/>
  </si>
  <si>
    <t>广州</t>
    <phoneticPr fontId="21" type="noConversion"/>
  </si>
  <si>
    <t>李志鹏</t>
    <phoneticPr fontId="21" type="noConversion"/>
  </si>
  <si>
    <t>Manoj-3th month rent</t>
    <phoneticPr fontId="21" type="noConversion"/>
  </si>
  <si>
    <t>2020/08/30-2020/9/29</t>
    <phoneticPr fontId="21" type="noConversion"/>
  </si>
  <si>
    <t>实习生费用</t>
    <phoneticPr fontId="21" type="noConversion"/>
  </si>
  <si>
    <t>工程师酒店8月费用</t>
    <phoneticPr fontId="21" type="noConversion"/>
  </si>
  <si>
    <t>蔡乙男</t>
    <phoneticPr fontId="21" type="noConversion"/>
  </si>
  <si>
    <t>吉利项目/Geely Project</t>
    <phoneticPr fontId="21" type="noConversion"/>
  </si>
  <si>
    <t xml:space="preserve">陈洽/Chen Qia </t>
    <phoneticPr fontId="21" type="noConversion"/>
  </si>
  <si>
    <t>李艳/Li Yan</t>
    <phoneticPr fontId="21" type="noConversion"/>
  </si>
  <si>
    <t>GE13</t>
    <phoneticPr fontId="21" type="noConversion"/>
  </si>
  <si>
    <t>购买直流电阻箱</t>
    <phoneticPr fontId="21" type="noConversion"/>
  </si>
  <si>
    <t>范国栋</t>
    <phoneticPr fontId="21" type="noConversion"/>
  </si>
  <si>
    <t>水费/Water Usage</t>
    <phoneticPr fontId="21" type="noConversion"/>
  </si>
  <si>
    <t>2020/05/01-2020/6/25</t>
    <phoneticPr fontId="21" type="noConversion"/>
  </si>
  <si>
    <t>保洁费/Cleaning Service</t>
    <phoneticPr fontId="21" type="noConversion"/>
  </si>
  <si>
    <t>电费/Electricity Usage</t>
    <phoneticPr fontId="21" type="noConversion"/>
  </si>
  <si>
    <t>煤气费/Gas Usage</t>
    <phoneticPr fontId="21" type="noConversion"/>
  </si>
  <si>
    <t>Rm3003-Venugopal
Rent deposit refund deduciton</t>
    <phoneticPr fontId="21" type="noConversion"/>
  </si>
  <si>
    <t>Yuhaiyuan-Manoj
Rent deposit refund deduciton</t>
    <phoneticPr fontId="21" type="noConversion"/>
  </si>
  <si>
    <t>FE-6AB 德赛MMI点检和回归测试</t>
    <phoneticPr fontId="21" type="noConversion"/>
  </si>
  <si>
    <t>上海到武汉往返交通费、核酸检测费用、出差补助、3个月的市内交通费</t>
    <phoneticPr fontId="21" type="noConversion"/>
  </si>
  <si>
    <t>2020/08/01-2020/08/16</t>
    <phoneticPr fontId="21" type="noConversion"/>
  </si>
  <si>
    <t>2020/07/01-2020/08/16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</si>
</sst>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7" fillId="0" borderId="13" xfId="0" applyFont="1" applyBorder="1">
      <alignment vertical="center"/>
    </xf>
    <xf numFmtId="0" fontId="33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9" fillId="0" borderId="13" xfId="0" applyFont="1" applyBorder="1" applyAlignment="1">
      <alignment horizontal="center" vertical="center"/>
    </xf>
    <xf numFmtId="176" fontId="24" fillId="0" borderId="14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24" fillId="0" borderId="14" xfId="0" applyFont="1" applyBorder="1">
      <alignment vertical="center"/>
    </xf>
    <xf numFmtId="178" fontId="25" fillId="0" borderId="13" xfId="0" applyNumberFormat="1" applyFont="1" applyBorder="1" applyAlignment="1">
      <alignment horizontal="center" vertical="center" wrapText="1"/>
    </xf>
    <xf numFmtId="178" fontId="25" fillId="2" borderId="13" xfId="0" applyNumberFormat="1" applyFont="1" applyFill="1" applyBorder="1">
      <alignment vertical="center"/>
    </xf>
    <xf numFmtId="0" fontId="27" fillId="0" borderId="14" xfId="0" applyFont="1" applyBorder="1" applyAlignment="1">
      <alignment horizontal="center" vertical="center"/>
    </xf>
    <xf numFmtId="0" fontId="38" fillId="0" borderId="13" xfId="0" applyFont="1" applyBorder="1" applyAlignment="1">
      <alignment vertical="center"/>
    </xf>
    <xf numFmtId="178" fontId="24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76" fontId="24" fillId="0" borderId="13" xfId="0" applyNumberFormat="1" applyFont="1" applyFill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27" fillId="0" borderId="2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/>
    </xf>
    <xf numFmtId="17" fontId="24" fillId="0" borderId="19" xfId="0" applyNumberFormat="1" applyFont="1" applyBorder="1" applyAlignment="1">
      <alignment horizontal="center" vertical="center" wrapText="1"/>
    </xf>
    <xf numFmtId="17" fontId="24" fillId="0" borderId="16" xfId="0" applyNumberFormat="1" applyFont="1" applyBorder="1" applyAlignment="1">
      <alignment horizontal="center" vertical="center" wrapText="1"/>
    </xf>
    <xf numFmtId="17" fontId="24" fillId="0" borderId="14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0" fontId="37" fillId="0" borderId="16" xfId="0" applyFont="1" applyBorder="1" applyAlignment="1">
      <alignment horizontal="left" vertical="center"/>
    </xf>
    <xf numFmtId="0" fontId="37" fillId="0" borderId="14" xfId="0" applyFont="1" applyBorder="1" applyAlignment="1">
      <alignment horizontal="left"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0-09-02T02:32:05.93" personId="{022C12EE-C0E3-5843-A6F5-30918977BB58}" id="{D609F273-468F-E049-8DBF-3F9C21925171}">
    <text>调休1天（8小时）</text>
  </threadedComment>
  <threadedComment ref="D5" dT="2020-09-02T02:32:47.99" personId="{022C12EE-C0E3-5843-A6F5-30918977BB58}" id="{2F45ABEC-DCC2-1E44-8119-254E01643226}">
    <text>调休7天（56小时）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0-09-03T08:27:56.33" personId="{022C12EE-C0E3-5843-A6F5-30918977BB58}" id="{CE6F112F-E4A4-7044-AD51-A49A4126AA34}">
    <text>蔡乙男21天（9月22号返沪），王科28天（7、8、9、28、29五天返湾）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6" dT="2020-08-03T11:28:33.78" personId="{022C12EE-C0E3-5843-A6F5-30918977BB58}" id="{D5E1CD62-9CF0-2949-84F2-A33F8553D8B5}">
    <text>加了代开发票的税点每月95.26元和20%服务费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"/>
  <sheetViews>
    <sheetView tabSelected="1" zoomScale="110" zoomScaleNormal="110" workbookViewId="0">
      <selection activeCell="E2" sqref="E2:E14"/>
    </sheetView>
  </sheetViews>
  <sheetFormatPr baseColWidth="10" defaultColWidth="8.83203125" defaultRowHeight="14"/>
  <cols>
    <col min="1" max="1" width="46.5" style="21" customWidth="1"/>
    <col min="2" max="2" width="21.83203125" style="21" customWidth="1"/>
    <col min="3" max="3" width="17.5" style="22" customWidth="1"/>
    <col min="4" max="4" width="15.33203125" style="21" customWidth="1"/>
    <col min="5" max="5" width="19.33203125" style="22" customWidth="1"/>
    <col min="6" max="6" width="14.832031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s="13" customFormat="1" ht="13" customHeight="1">
      <c r="A2" s="76" t="s">
        <v>98</v>
      </c>
      <c r="B2" s="35" t="s">
        <v>69</v>
      </c>
      <c r="C2" s="15">
        <f>'工时清单Effort Hours Breakdown'!F3</f>
        <v>190</v>
      </c>
      <c r="D2" s="14">
        <v>225</v>
      </c>
      <c r="E2" s="16">
        <f t="shared" ref="E2:E9" si="0">D2*C2</f>
        <v>42750</v>
      </c>
      <c r="F2" s="24"/>
    </row>
    <row r="3" spans="1:6" s="13" customFormat="1" ht="13" customHeight="1">
      <c r="A3" s="77"/>
      <c r="B3" s="35" t="s">
        <v>70</v>
      </c>
      <c r="C3" s="15">
        <f>'工时清单Effort Hours Breakdown'!F4</f>
        <v>236</v>
      </c>
      <c r="D3" s="14">
        <v>225</v>
      </c>
      <c r="E3" s="16">
        <f t="shared" si="0"/>
        <v>53100</v>
      </c>
      <c r="F3" s="32"/>
    </row>
    <row r="4" spans="1:6">
      <c r="A4" s="77"/>
      <c r="B4" s="33" t="s">
        <v>71</v>
      </c>
      <c r="C4" s="15">
        <f>'工时清单Effort Hours Breakdown'!F5</f>
        <v>163.5</v>
      </c>
      <c r="D4" s="14">
        <v>225</v>
      </c>
      <c r="E4" s="16">
        <f t="shared" si="0"/>
        <v>36787.5</v>
      </c>
      <c r="F4" s="32"/>
    </row>
    <row r="5" spans="1:6">
      <c r="A5" s="77"/>
      <c r="B5" s="35" t="s">
        <v>72</v>
      </c>
      <c r="C5" s="15">
        <f>'工时清单Effort Hours Breakdown'!F6</f>
        <v>210</v>
      </c>
      <c r="D5" s="14">
        <v>225</v>
      </c>
      <c r="E5" s="16">
        <f t="shared" si="0"/>
        <v>47250</v>
      </c>
      <c r="F5" s="32"/>
    </row>
    <row r="6" spans="1:6">
      <c r="A6" s="77"/>
      <c r="B6" s="61" t="s">
        <v>84</v>
      </c>
      <c r="C6" s="15">
        <f>'工时清单Effort Hours Breakdown'!F7</f>
        <v>202</v>
      </c>
      <c r="D6" s="14">
        <v>225</v>
      </c>
      <c r="E6" s="16">
        <f t="shared" si="0"/>
        <v>45450</v>
      </c>
      <c r="F6" s="32"/>
    </row>
    <row r="7" spans="1:6" ht="16">
      <c r="A7" s="77"/>
      <c r="B7" s="35" t="s">
        <v>99</v>
      </c>
      <c r="C7" s="15">
        <f>'工时清单Effort Hours Breakdown'!F8</f>
        <v>16</v>
      </c>
      <c r="D7" s="14">
        <v>225</v>
      </c>
      <c r="E7" s="16">
        <f>D7*C7</f>
        <v>3600</v>
      </c>
      <c r="F7" s="70"/>
    </row>
    <row r="8" spans="1:6" ht="16">
      <c r="A8" s="78"/>
      <c r="B8" s="35" t="s">
        <v>100</v>
      </c>
      <c r="C8" s="71">
        <f>'工时清单Effort Hours Breakdown'!F9</f>
        <v>8</v>
      </c>
      <c r="D8" s="14">
        <v>225</v>
      </c>
      <c r="E8" s="16">
        <f>D8*C8</f>
        <v>1800</v>
      </c>
      <c r="F8" s="70"/>
    </row>
    <row r="9" spans="1:6">
      <c r="A9" s="74" t="s">
        <v>86</v>
      </c>
      <c r="B9" s="61" t="str">
        <f>'工时清单Effort Hours Breakdown'!B10</f>
        <v>蔡乙男/Yinan Cai</v>
      </c>
      <c r="C9" s="15">
        <f>'工时清单Effort Hours Breakdown'!F10</f>
        <v>68.5</v>
      </c>
      <c r="D9" s="14">
        <v>225</v>
      </c>
      <c r="E9" s="16">
        <f t="shared" si="0"/>
        <v>15412.5</v>
      </c>
      <c r="F9" s="32"/>
    </row>
    <row r="10" spans="1:6">
      <c r="A10" s="75"/>
      <c r="B10" s="32" t="str">
        <f>'工时清单Effort Hours Breakdown'!B11</f>
        <v>王科/Kern Wang</v>
      </c>
      <c r="C10" s="15">
        <f>'工时清单Effort Hours Breakdown'!F11</f>
        <v>157.5</v>
      </c>
      <c r="D10" s="33">
        <v>225</v>
      </c>
      <c r="E10" s="25">
        <f>C10*D10</f>
        <v>35437.5</v>
      </c>
      <c r="F10" s="32"/>
    </row>
    <row r="11" spans="1:6">
      <c r="A11" s="72" t="s">
        <v>111</v>
      </c>
      <c r="B11" s="73"/>
      <c r="C11" s="60">
        <f>E11/D11</f>
        <v>288.88888888888891</v>
      </c>
      <c r="D11" s="33">
        <v>225</v>
      </c>
      <c r="E11" s="25">
        <v>65000</v>
      </c>
      <c r="F11" s="32"/>
    </row>
    <row r="12" spans="1:6">
      <c r="A12" s="14" t="s">
        <v>39</v>
      </c>
      <c r="B12" s="63"/>
      <c r="C12" s="60">
        <f>E12/D12</f>
        <v>68.296296296296291</v>
      </c>
      <c r="D12" s="32">
        <v>225</v>
      </c>
      <c r="E12" s="16">
        <f>'租赁设备费Equipment Rental'!H8</f>
        <v>15366.666666666666</v>
      </c>
      <c r="F12" s="14"/>
    </row>
    <row r="13" spans="1:6">
      <c r="A13" s="14" t="s">
        <v>40</v>
      </c>
      <c r="B13" s="14"/>
      <c r="C13" s="16">
        <f t="shared" ref="C13:C14" si="1">E13/D13</f>
        <v>124.75688888888888</v>
      </c>
      <c r="D13" s="32">
        <v>225</v>
      </c>
      <c r="E13" s="16">
        <f>报销Reimbursement!D6</f>
        <v>28070.3</v>
      </c>
      <c r="F13" s="14"/>
    </row>
    <row r="14" spans="1:6">
      <c r="A14" s="29" t="s">
        <v>55</v>
      </c>
      <c r="B14" s="32"/>
      <c r="C14" s="16">
        <f t="shared" si="1"/>
        <v>25.498533333333331</v>
      </c>
      <c r="D14" s="32">
        <v>225</v>
      </c>
      <c r="E14" s="25">
        <f>印度工程师费用IndianEngineerExpenses!G11</f>
        <v>5737.1699999999992</v>
      </c>
      <c r="F14" s="24"/>
    </row>
    <row r="15" spans="1:6" ht="18">
      <c r="A15" s="30" t="s">
        <v>56</v>
      </c>
      <c r="B15" s="18"/>
      <c r="C15" s="19">
        <f>SUM(C2:C14)</f>
        <v>1758.9406074074075</v>
      </c>
      <c r="D15" s="18"/>
      <c r="E15" s="46">
        <f>SUM(E2:E14)</f>
        <v>395761.63666666666</v>
      </c>
      <c r="F15" s="20"/>
    </row>
  </sheetData>
  <mergeCells count="2">
    <mergeCell ref="A9:A10"/>
    <mergeCell ref="A2:A8"/>
  </mergeCells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2"/>
  <sheetViews>
    <sheetView zoomScale="120" zoomScaleNormal="120" workbookViewId="0">
      <selection activeCell="D12" sqref="D12:E12"/>
    </sheetView>
  </sheetViews>
  <sheetFormatPr baseColWidth="10" defaultColWidth="9" defaultRowHeight="14"/>
  <cols>
    <col min="1" max="1" width="8.6640625" customWidth="1"/>
    <col min="2" max="2" width="22.5" customWidth="1"/>
    <col min="3" max="3" width="35.6640625" customWidth="1"/>
    <col min="4" max="4" width="15.5" customWidth="1"/>
    <col min="5" max="5" width="12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45"/>
      <c r="AJ1" s="43"/>
      <c r="AK1" s="43"/>
      <c r="AL1" s="44"/>
    </row>
    <row r="2" spans="1:38" ht="30">
      <c r="A2" s="23" t="s">
        <v>64</v>
      </c>
      <c r="B2" s="23" t="s">
        <v>65</v>
      </c>
      <c r="C2" s="23" t="s">
        <v>66</v>
      </c>
      <c r="D2" s="23" t="s">
        <v>67</v>
      </c>
      <c r="E2" s="23" t="s">
        <v>68</v>
      </c>
      <c r="F2" s="48" t="s">
        <v>76</v>
      </c>
    </row>
    <row r="3" spans="1:38">
      <c r="A3" s="32">
        <v>1</v>
      </c>
      <c r="B3" s="35" t="s">
        <v>69</v>
      </c>
      <c r="C3" s="35" t="s">
        <v>74</v>
      </c>
      <c r="D3" s="32">
        <f t="shared" ref="D3:D7" si="0">8*23</f>
        <v>184</v>
      </c>
      <c r="E3" s="32">
        <v>6</v>
      </c>
      <c r="F3" s="32">
        <f t="shared" ref="F3:F11" si="1">E3+D3</f>
        <v>190</v>
      </c>
    </row>
    <row r="4" spans="1:38">
      <c r="A4" s="32">
        <v>2</v>
      </c>
      <c r="B4" s="35" t="s">
        <v>70</v>
      </c>
      <c r="C4" s="35" t="s">
        <v>75</v>
      </c>
      <c r="D4" s="32">
        <f>8*23-8</f>
        <v>176</v>
      </c>
      <c r="E4" s="32">
        <f>52+8</f>
        <v>60</v>
      </c>
      <c r="F4" s="32">
        <f t="shared" si="1"/>
        <v>236</v>
      </c>
    </row>
    <row r="5" spans="1:38">
      <c r="A5" s="32">
        <v>3</v>
      </c>
      <c r="B5" s="33" t="s">
        <v>71</v>
      </c>
      <c r="C5" s="69" t="s">
        <v>83</v>
      </c>
      <c r="D5" s="32">
        <f>8*23-56+27.5</f>
        <v>155.5</v>
      </c>
      <c r="E5" s="32">
        <v>8</v>
      </c>
      <c r="F5" s="32">
        <f t="shared" si="1"/>
        <v>163.5</v>
      </c>
    </row>
    <row r="6" spans="1:38">
      <c r="A6" s="32">
        <v>4</v>
      </c>
      <c r="B6" s="35" t="s">
        <v>72</v>
      </c>
      <c r="C6" s="35" t="s">
        <v>74</v>
      </c>
      <c r="D6" s="32">
        <f t="shared" si="0"/>
        <v>184</v>
      </c>
      <c r="E6" s="32">
        <v>26</v>
      </c>
      <c r="F6" s="32">
        <f t="shared" si="1"/>
        <v>210</v>
      </c>
    </row>
    <row r="7" spans="1:38">
      <c r="A7" s="32">
        <v>5</v>
      </c>
      <c r="B7" s="61" t="s">
        <v>84</v>
      </c>
      <c r="C7" s="69" t="s">
        <v>83</v>
      </c>
      <c r="D7" s="32">
        <f t="shared" si="0"/>
        <v>184</v>
      </c>
      <c r="E7" s="32">
        <v>18</v>
      </c>
      <c r="F7" s="32">
        <f t="shared" si="1"/>
        <v>202</v>
      </c>
    </row>
    <row r="8" spans="1:38">
      <c r="A8" s="32">
        <v>6</v>
      </c>
      <c r="B8" s="35" t="s">
        <v>99</v>
      </c>
      <c r="C8" s="15" t="s">
        <v>101</v>
      </c>
      <c r="D8" s="32">
        <v>16</v>
      </c>
      <c r="E8" s="32">
        <v>0</v>
      </c>
      <c r="F8" s="32">
        <f>E8+D8</f>
        <v>16</v>
      </c>
    </row>
    <row r="9" spans="1:38">
      <c r="A9" s="32">
        <v>7</v>
      </c>
      <c r="B9" s="35" t="s">
        <v>100</v>
      </c>
      <c r="C9" s="15" t="s">
        <v>101</v>
      </c>
      <c r="D9" s="32">
        <v>8</v>
      </c>
      <c r="E9" s="32">
        <v>0</v>
      </c>
      <c r="F9" s="32">
        <f>E9+D9</f>
        <v>8</v>
      </c>
    </row>
    <row r="10" spans="1:38">
      <c r="A10" s="32">
        <v>8</v>
      </c>
      <c r="B10" s="61" t="s">
        <v>88</v>
      </c>
      <c r="C10" s="81" t="s">
        <v>90</v>
      </c>
      <c r="D10" s="32">
        <f>(60+77)/2</f>
        <v>68.5</v>
      </c>
      <c r="E10" s="32">
        <v>0</v>
      </c>
      <c r="F10" s="32">
        <f t="shared" si="1"/>
        <v>68.5</v>
      </c>
    </row>
    <row r="11" spans="1:38">
      <c r="A11" s="32">
        <v>9</v>
      </c>
      <c r="B11" s="61" t="s">
        <v>89</v>
      </c>
      <c r="C11" s="82"/>
      <c r="D11" s="32">
        <f>70+81</f>
        <v>151</v>
      </c>
      <c r="E11" s="32">
        <v>6.5</v>
      </c>
      <c r="F11" s="32">
        <f t="shared" si="1"/>
        <v>157.5</v>
      </c>
    </row>
    <row r="12" spans="1:38">
      <c r="A12" s="79" t="s">
        <v>54</v>
      </c>
      <c r="B12" s="80"/>
      <c r="C12" s="27"/>
      <c r="D12" s="40">
        <f>SUM(D3:D11)</f>
        <v>1127</v>
      </c>
      <c r="E12" s="40">
        <f>SUM(E3:E11)</f>
        <v>124.5</v>
      </c>
      <c r="F12" s="40">
        <f>SUM(F3:F11)</f>
        <v>1251.5</v>
      </c>
    </row>
  </sheetData>
  <mergeCells count="2">
    <mergeCell ref="A12:B12"/>
    <mergeCell ref="C10:C11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="110" zoomScaleNormal="110" workbookViewId="0">
      <selection activeCell="I15" sqref="I15"/>
    </sheetView>
  </sheetViews>
  <sheetFormatPr baseColWidth="10" defaultColWidth="9" defaultRowHeight="14"/>
  <cols>
    <col min="1" max="1" width="7" style="21" customWidth="1"/>
    <col min="2" max="2" width="21.6640625" style="21" customWidth="1"/>
    <col min="3" max="3" width="12.832031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1" customFormat="1" ht="45">
      <c r="A1" s="23" t="s">
        <v>41</v>
      </c>
      <c r="B1" s="23" t="s">
        <v>42</v>
      </c>
      <c r="C1" s="23" t="s">
        <v>66</v>
      </c>
      <c r="D1" s="23" t="s">
        <v>43</v>
      </c>
      <c r="E1" s="23" t="s">
        <v>44</v>
      </c>
      <c r="F1" s="23" t="s">
        <v>45</v>
      </c>
      <c r="G1" s="23" t="s">
        <v>46</v>
      </c>
      <c r="H1" s="50" t="s">
        <v>47</v>
      </c>
    </row>
    <row r="2" spans="1:8">
      <c r="A2" s="14">
        <v>1</v>
      </c>
      <c r="B2" s="32" t="s">
        <v>77</v>
      </c>
      <c r="C2" s="32"/>
      <c r="D2" s="32">
        <v>1</v>
      </c>
      <c r="E2" s="32">
        <v>8000</v>
      </c>
      <c r="F2" s="49">
        <v>43456</v>
      </c>
      <c r="G2" s="32">
        <v>14</v>
      </c>
      <c r="H2" s="52">
        <f t="shared" ref="H2:H7" si="0">D2*E2*G2/30</f>
        <v>3733.3333333333335</v>
      </c>
    </row>
    <row r="3" spans="1:8">
      <c r="A3" s="14">
        <v>2</v>
      </c>
      <c r="B3" s="32" t="s">
        <v>78</v>
      </c>
      <c r="C3" s="32"/>
      <c r="D3" s="32">
        <v>1</v>
      </c>
      <c r="E3" s="32">
        <v>3000</v>
      </c>
      <c r="F3" s="49">
        <v>43493</v>
      </c>
      <c r="G3" s="32">
        <v>30</v>
      </c>
      <c r="H3" s="52">
        <f t="shared" si="0"/>
        <v>3000</v>
      </c>
    </row>
    <row r="4" spans="1:8">
      <c r="A4" s="14">
        <v>3</v>
      </c>
      <c r="B4" s="32" t="s">
        <v>79</v>
      </c>
      <c r="C4" s="32"/>
      <c r="D4" s="32">
        <v>1</v>
      </c>
      <c r="E4" s="32">
        <v>8000</v>
      </c>
      <c r="F4" s="49">
        <v>43475</v>
      </c>
      <c r="G4" s="32">
        <v>10</v>
      </c>
      <c r="H4" s="52">
        <f t="shared" si="0"/>
        <v>2666.6666666666665</v>
      </c>
    </row>
    <row r="5" spans="1:8">
      <c r="A5" s="14">
        <v>4</v>
      </c>
      <c r="B5" s="32" t="s">
        <v>80</v>
      </c>
      <c r="C5" s="32"/>
      <c r="D5" s="32">
        <v>1</v>
      </c>
      <c r="E5" s="32">
        <v>3000</v>
      </c>
      <c r="F5" s="49">
        <v>43476</v>
      </c>
      <c r="G5" s="32">
        <v>30</v>
      </c>
      <c r="H5" s="52">
        <f t="shared" si="0"/>
        <v>3000</v>
      </c>
    </row>
    <row r="6" spans="1:8">
      <c r="A6" s="14">
        <v>5</v>
      </c>
      <c r="B6" s="32" t="s">
        <v>81</v>
      </c>
      <c r="C6" s="32"/>
      <c r="D6" s="32">
        <v>1</v>
      </c>
      <c r="E6" s="32">
        <v>300</v>
      </c>
      <c r="F6" s="49">
        <v>43479</v>
      </c>
      <c r="G6" s="32">
        <v>30</v>
      </c>
      <c r="H6" s="52">
        <f t="shared" si="0"/>
        <v>300</v>
      </c>
    </row>
    <row r="7" spans="1:8">
      <c r="A7" s="14">
        <v>6</v>
      </c>
      <c r="B7" s="32" t="s">
        <v>82</v>
      </c>
      <c r="C7" s="32"/>
      <c r="D7" s="32">
        <v>1</v>
      </c>
      <c r="E7" s="32">
        <v>8000</v>
      </c>
      <c r="F7" s="49">
        <v>43475</v>
      </c>
      <c r="G7" s="32">
        <v>10</v>
      </c>
      <c r="H7" s="52">
        <f t="shared" si="0"/>
        <v>2666.6666666666665</v>
      </c>
    </row>
    <row r="8" spans="1:8" ht="22" customHeight="1">
      <c r="A8" s="83" t="s">
        <v>63</v>
      </c>
      <c r="B8" s="84"/>
      <c r="C8" s="84"/>
      <c r="D8" s="85"/>
      <c r="E8" s="84"/>
      <c r="F8" s="84"/>
      <c r="G8" s="86"/>
      <c r="H8" s="53">
        <f>SUM(H2:H7)</f>
        <v>15366.666666666666</v>
      </c>
    </row>
  </sheetData>
  <mergeCells count="1">
    <mergeCell ref="A8:G8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zoomScaleNormal="100" workbookViewId="0">
      <selection activeCell="D3" sqref="D3"/>
    </sheetView>
  </sheetViews>
  <sheetFormatPr baseColWidth="10" defaultColWidth="9" defaultRowHeight="14"/>
  <cols>
    <col min="1" max="1" width="13" style="17" customWidth="1"/>
    <col min="2" max="2" width="20.1640625" style="21" customWidth="1"/>
    <col min="3" max="3" width="37.83203125" style="21" customWidth="1"/>
    <col min="4" max="4" width="14" style="21" customWidth="1"/>
    <col min="5" max="5" width="61.8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22" customHeight="1">
      <c r="A1" s="28" t="s">
        <v>48</v>
      </c>
      <c r="B1" s="28" t="s">
        <v>49</v>
      </c>
      <c r="C1" s="23" t="s">
        <v>66</v>
      </c>
      <c r="D1" s="28" t="s">
        <v>50</v>
      </c>
      <c r="E1" s="26" t="s">
        <v>51</v>
      </c>
    </row>
    <row r="2" spans="1:5" ht="26" customHeight="1">
      <c r="A2" s="32">
        <v>1</v>
      </c>
      <c r="B2" s="59" t="s">
        <v>87</v>
      </c>
      <c r="C2" s="67" t="s">
        <v>86</v>
      </c>
      <c r="D2" s="37">
        <f>300*21+300*26</f>
        <v>14100</v>
      </c>
      <c r="E2" s="62" t="s">
        <v>96</v>
      </c>
    </row>
    <row r="3" spans="1:5" ht="26" customHeight="1">
      <c r="A3" s="32">
        <v>2</v>
      </c>
      <c r="B3" s="59" t="s">
        <v>92</v>
      </c>
      <c r="C3" s="67" t="s">
        <v>83</v>
      </c>
      <c r="D3" s="37">
        <v>5100</v>
      </c>
      <c r="E3" s="62" t="s">
        <v>95</v>
      </c>
    </row>
    <row r="4" spans="1:5" ht="26" customHeight="1">
      <c r="A4" s="32">
        <v>3</v>
      </c>
      <c r="B4" s="59" t="s">
        <v>103</v>
      </c>
      <c r="C4" s="67" t="s">
        <v>83</v>
      </c>
      <c r="D4" s="37">
        <v>350</v>
      </c>
      <c r="E4" s="62" t="s">
        <v>102</v>
      </c>
    </row>
    <row r="5" spans="1:5" ht="26" customHeight="1">
      <c r="A5" s="32">
        <v>4</v>
      </c>
      <c r="B5" s="59" t="s">
        <v>97</v>
      </c>
      <c r="C5" s="67" t="s">
        <v>90</v>
      </c>
      <c r="D5" s="37">
        <v>8520.2999999999993</v>
      </c>
      <c r="E5" s="62" t="s">
        <v>112</v>
      </c>
    </row>
    <row r="6" spans="1:5" ht="23" customHeight="1">
      <c r="A6" s="87" t="s">
        <v>61</v>
      </c>
      <c r="B6" s="88"/>
      <c r="C6" s="47"/>
      <c r="D6" s="38">
        <f>SUM(D2:D5)</f>
        <v>28070.3</v>
      </c>
      <c r="E6" s="27"/>
    </row>
  </sheetData>
  <mergeCells count="1">
    <mergeCell ref="A6:B6"/>
  </mergeCells>
  <phoneticPr fontId="21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1"/>
  <sheetViews>
    <sheetView zoomScale="90" zoomScaleNormal="90" workbookViewId="0">
      <selection activeCell="J18" sqref="J18"/>
    </sheetView>
  </sheetViews>
  <sheetFormatPr baseColWidth="10" defaultColWidth="10.83203125" defaultRowHeight="14"/>
  <cols>
    <col min="1" max="1" width="8.1640625" style="17" customWidth="1"/>
    <col min="2" max="2" width="26" style="17" customWidth="1"/>
    <col min="3" max="3" width="15" style="17" customWidth="1"/>
    <col min="4" max="4" width="22" style="17" customWidth="1"/>
    <col min="5" max="5" width="16" style="42" customWidth="1"/>
    <col min="6" max="6" width="9.6640625" style="17" customWidth="1"/>
    <col min="7" max="7" width="12.6640625" style="68" customWidth="1"/>
    <col min="8" max="8" width="30.83203125" style="17" customWidth="1"/>
    <col min="9" max="16384" width="10.83203125" style="17"/>
  </cols>
  <sheetData>
    <row r="1" spans="1:8" s="58" customFormat="1" ht="42" customHeight="1">
      <c r="A1" s="55" t="s">
        <v>62</v>
      </c>
      <c r="B1" s="56" t="s">
        <v>52</v>
      </c>
      <c r="C1" s="23" t="s">
        <v>66</v>
      </c>
      <c r="D1" s="56" t="s">
        <v>53</v>
      </c>
      <c r="E1" s="64" t="s">
        <v>60</v>
      </c>
      <c r="F1" s="56" t="s">
        <v>57</v>
      </c>
      <c r="G1" s="57" t="s">
        <v>59</v>
      </c>
      <c r="H1" s="56" t="s">
        <v>58</v>
      </c>
    </row>
    <row r="2" spans="1:8" ht="25" customHeight="1">
      <c r="A2" s="32">
        <v>1</v>
      </c>
      <c r="B2" s="66" t="s">
        <v>104</v>
      </c>
      <c r="C2" s="91" t="s">
        <v>73</v>
      </c>
      <c r="D2" s="97" t="s">
        <v>114</v>
      </c>
      <c r="E2" s="37">
        <v>18</v>
      </c>
      <c r="F2" s="32">
        <v>1</v>
      </c>
      <c r="G2" s="37">
        <f t="shared" ref="G2:G7" si="0">E2*F2</f>
        <v>18</v>
      </c>
      <c r="H2" s="94" t="s">
        <v>109</v>
      </c>
    </row>
    <row r="3" spans="1:8" ht="28" customHeight="1">
      <c r="A3" s="32">
        <v>2</v>
      </c>
      <c r="B3" s="66" t="s">
        <v>106</v>
      </c>
      <c r="C3" s="92"/>
      <c r="D3" s="92"/>
      <c r="E3" s="37">
        <v>200</v>
      </c>
      <c r="F3" s="32">
        <v>1</v>
      </c>
      <c r="G3" s="37">
        <f t="shared" si="0"/>
        <v>200</v>
      </c>
      <c r="H3" s="95"/>
    </row>
    <row r="4" spans="1:8" ht="26" customHeight="1">
      <c r="A4" s="32">
        <v>3</v>
      </c>
      <c r="B4" s="89" t="s">
        <v>107</v>
      </c>
      <c r="C4" s="92"/>
      <c r="D4" s="93"/>
      <c r="E4" s="37">
        <v>75.540000000000006</v>
      </c>
      <c r="F4" s="32">
        <v>1</v>
      </c>
      <c r="G4" s="37">
        <f t="shared" si="0"/>
        <v>75.540000000000006</v>
      </c>
      <c r="H4" s="95"/>
    </row>
    <row r="5" spans="1:8" ht="22" customHeight="1">
      <c r="A5" s="32">
        <v>4</v>
      </c>
      <c r="B5" s="90"/>
      <c r="C5" s="93"/>
      <c r="D5" s="73" t="s">
        <v>113</v>
      </c>
      <c r="E5" s="37">
        <v>91.03</v>
      </c>
      <c r="F5" s="32">
        <v>1</v>
      </c>
      <c r="G5" s="37">
        <f t="shared" si="0"/>
        <v>91.03</v>
      </c>
      <c r="H5" s="96"/>
    </row>
    <row r="6" spans="1:8" ht="28" customHeight="1">
      <c r="A6" s="32">
        <v>5</v>
      </c>
      <c r="B6" s="33" t="s">
        <v>85</v>
      </c>
      <c r="C6" s="32" t="s">
        <v>91</v>
      </c>
      <c r="D6" s="34" t="s">
        <v>94</v>
      </c>
      <c r="E6" s="37">
        <f>(3810.24+95.26)*1.2</f>
        <v>4686.5999999999995</v>
      </c>
      <c r="F6" s="32">
        <v>1</v>
      </c>
      <c r="G6" s="37">
        <f t="shared" si="0"/>
        <v>4686.5999999999995</v>
      </c>
      <c r="H6" s="54" t="s">
        <v>93</v>
      </c>
    </row>
    <row r="7" spans="1:8" ht="22" customHeight="1">
      <c r="A7" s="32">
        <v>6</v>
      </c>
      <c r="B7" s="66" t="s">
        <v>104</v>
      </c>
      <c r="C7" s="97" t="s">
        <v>73</v>
      </c>
      <c r="D7" s="98" t="s">
        <v>105</v>
      </c>
      <c r="E7" s="37">
        <v>210</v>
      </c>
      <c r="F7" s="32">
        <v>1</v>
      </c>
      <c r="G7" s="37">
        <f t="shared" si="0"/>
        <v>210</v>
      </c>
      <c r="H7" s="101" t="s">
        <v>110</v>
      </c>
    </row>
    <row r="8" spans="1:8" ht="23" customHeight="1">
      <c r="A8" s="32">
        <v>7</v>
      </c>
      <c r="B8" s="33" t="s">
        <v>108</v>
      </c>
      <c r="C8" s="92"/>
      <c r="D8" s="99"/>
      <c r="E8" s="37">
        <v>136</v>
      </c>
      <c r="F8" s="32">
        <v>1</v>
      </c>
      <c r="G8" s="37">
        <f t="shared" ref="G8:G10" si="1">E8*F8</f>
        <v>136</v>
      </c>
      <c r="H8" s="102"/>
    </row>
    <row r="9" spans="1:8" ht="25" customHeight="1">
      <c r="A9" s="32">
        <v>8</v>
      </c>
      <c r="B9" s="66" t="s">
        <v>106</v>
      </c>
      <c r="C9" s="92"/>
      <c r="D9" s="99"/>
      <c r="E9" s="37">
        <v>200</v>
      </c>
      <c r="F9" s="32">
        <v>1</v>
      </c>
      <c r="G9" s="37">
        <f t="shared" si="1"/>
        <v>200</v>
      </c>
      <c r="H9" s="102"/>
    </row>
    <row r="10" spans="1:8" ht="27" customHeight="1">
      <c r="A10" s="32">
        <v>9</v>
      </c>
      <c r="B10" s="66" t="s">
        <v>107</v>
      </c>
      <c r="C10" s="93"/>
      <c r="D10" s="100"/>
      <c r="E10" s="37">
        <v>120</v>
      </c>
      <c r="F10" s="32">
        <v>1</v>
      </c>
      <c r="G10" s="37">
        <f t="shared" si="1"/>
        <v>120</v>
      </c>
      <c r="H10" s="103"/>
    </row>
    <row r="11" spans="1:8" ht="24" customHeight="1">
      <c r="A11" s="40"/>
      <c r="B11" s="36" t="s">
        <v>54</v>
      </c>
      <c r="C11" s="36"/>
      <c r="D11" s="39"/>
      <c r="E11" s="65"/>
      <c r="F11" s="31"/>
      <c r="G11" s="41">
        <f>SUM(G2:G10)</f>
        <v>5737.1699999999992</v>
      </c>
      <c r="H11" s="27"/>
    </row>
  </sheetData>
  <mergeCells count="7">
    <mergeCell ref="B4:B5"/>
    <mergeCell ref="C2:C5"/>
    <mergeCell ref="H2:H5"/>
    <mergeCell ref="C7:C10"/>
    <mergeCell ref="D7:D10"/>
    <mergeCell ref="H7:H10"/>
    <mergeCell ref="D2:D4"/>
  </mergeCells>
  <phoneticPr fontId="21" type="noConversion"/>
  <pageMargins left="0.7" right="0.7" top="0.75" bottom="0.75" header="0.3" footer="0.3"/>
  <pageSetup paperSize="9" scale="66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2020-09-04T00:32:45Z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