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0_Company\0_整车测试\其他整车项目\博世项目\博世每月工时\"/>
    </mc:Choice>
  </mc:AlternateContent>
  <xr:revisionPtr revIDLastSave="0" documentId="13_ncr:1_{BFB744F4-6801-45B5-963C-3F2D2FD24A7D}" xr6:coauthVersionLast="45" xr6:coauthVersionMax="45" xr10:uidLastSave="{00000000-0000-0000-0000-000000000000}"/>
  <bookViews>
    <workbookView xWindow="-110" yWindow="-110" windowWidth="19420" windowHeight="10420" tabRatio="580" xr2:uid="{00000000-000D-0000-FFFF-FFFF00000000}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91029" concurrentCalc="0"/>
</workbook>
</file>

<file path=xl/calcChain.xml><?xml version="1.0" encoding="utf-8"?>
<calcChain xmlns="http://schemas.openxmlformats.org/spreadsheetml/2006/main">
  <c r="H5" i="4" l="1"/>
  <c r="B7" i="2"/>
  <c r="E7" i="2"/>
  <c r="C7" i="2"/>
  <c r="F8" i="8"/>
  <c r="F9" i="8"/>
  <c r="D2" i="6"/>
  <c r="E10" i="8"/>
  <c r="D10" i="8"/>
  <c r="D7" i="8"/>
  <c r="D6" i="8"/>
  <c r="D5" i="8"/>
  <c r="D4" i="8"/>
  <c r="D3" i="8"/>
  <c r="C10" i="2"/>
  <c r="G4" i="10"/>
  <c r="G3" i="10"/>
  <c r="D4" i="6"/>
  <c r="E12" i="2"/>
  <c r="C12" i="2"/>
  <c r="E2" i="10"/>
  <c r="G2" i="10"/>
  <c r="G5" i="10"/>
  <c r="C8" i="2"/>
  <c r="E8" i="2"/>
  <c r="F10" i="8"/>
  <c r="C9" i="2"/>
  <c r="E9" i="2"/>
  <c r="F6" i="8"/>
  <c r="C5" i="2"/>
  <c r="E5" i="2"/>
  <c r="D11" i="8"/>
  <c r="B9" i="2"/>
  <c r="B8" i="2"/>
  <c r="H2" i="4"/>
  <c r="H3" i="4"/>
  <c r="C4" i="9"/>
  <c r="F7" i="8"/>
  <c r="C6" i="2"/>
  <c r="E6" i="2"/>
  <c r="F3" i="8"/>
  <c r="C2" i="2"/>
  <c r="E2" i="2"/>
  <c r="F4" i="8"/>
  <c r="C3" i="2"/>
  <c r="E3" i="2"/>
  <c r="F5" i="8"/>
  <c r="C4" i="2"/>
  <c r="E4" i="2"/>
  <c r="E11" i="8"/>
  <c r="E13" i="2"/>
  <c r="C13" i="2"/>
  <c r="E11" i="2"/>
  <c r="C11" i="2"/>
  <c r="E14" i="2"/>
  <c r="F11" i="8"/>
  <c r="C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tc={3C5A1077-8C02-F544-BF44-2913DF71E80F}</author>
    <author>tc={D609F273-468F-E049-8DBF-3F9C21925171}</author>
    <author>tc={11EC69A3-F5BE-6149-9F88-4166C3CDD2CF}</author>
    <author>tc={81DB1BEF-4DC9-4143-8252-1C54F6A980EC}</author>
    <author>tc={8B8ECEB8-F7AB-8647-A40D-69926742EA1E}</author>
    <author>tc={3FA0A2F5-DEB5-B642-897A-958A5E0D2095}</author>
  </authors>
  <commentList>
    <comment ref="D3" authorId="0" shapeId="0" xr:uid="{3C5A1077-8C02-F544-BF44-2913DF71E80F}">
      <text>
        <r>
          <rPr>
            <sz val="11"/>
            <color indexed="8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9天调休，72小时</t>
        </r>
      </text>
    </comment>
    <comment ref="D4" authorId="1" shapeId="0" xr:uid="{D609F273-468F-E049-8DBF-3F9C21925171}">
      <text>
        <r>
          <rPr>
            <sz val="11"/>
            <color indexed="8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调休4天（32小时）</t>
        </r>
      </text>
    </comment>
    <comment ref="D6" authorId="2" shapeId="0" xr:uid="{11EC69A3-F5BE-6149-9F88-4166C3CDD2CF}">
      <text>
        <r>
          <rPr>
            <sz val="11"/>
            <color indexed="8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调休4天，32小时</t>
        </r>
      </text>
    </comment>
    <comment ref="E6" authorId="3" shapeId="0" xr:uid="{81DB1BEF-4DC9-4143-8252-1C54F6A980EC}">
      <text>
        <r>
          <rPr>
            <sz val="11"/>
            <color indexed="8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王斌报销费用532元折算</t>
        </r>
      </text>
    </comment>
    <comment ref="D7" authorId="4" shapeId="0" xr:uid="{8B8ECEB8-F7AB-8647-A40D-69926742EA1E}">
      <text>
        <r>
          <rPr>
            <sz val="11"/>
            <color indexed="8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调休1天，8个小时</t>
        </r>
      </text>
    </comment>
    <comment ref="D10" authorId="5" shapeId="0" xr:uid="{3FA0A2F5-DEB5-B642-897A-958A5E0D2095}">
      <text>
        <r>
          <rPr>
            <sz val="11"/>
            <color indexed="8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9月14日调休1天，8小时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tc={CE6F112F-E4A4-7044-AD51-A49A4126AA34}</author>
  </authors>
  <commentList>
    <comment ref="D2" authorId="0" shapeId="0" xr:uid="{CE6F112F-E4A4-7044-AD51-A49A4126AA34}">
      <text>
        <r>
          <rPr>
            <sz val="11"/>
            <color indexed="8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王科3天没住（11、12、13日返湾）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tc={D5E1CD62-9CF0-2949-84F2-A33F8553D8B5}</author>
  </authors>
  <commentList>
    <comment ref="E2" authorId="0" shapeId="0" xr:uid="{D5E1CD62-9CF0-2949-84F2-A33F8553D8B5}">
      <text>
        <r>
          <rPr>
            <sz val="11"/>
            <color indexed="8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加了代开发票的税点每月95.26元和20%服务费</t>
        </r>
      </text>
    </comment>
  </commentList>
</comments>
</file>

<file path=xl/sharedStrings.xml><?xml version="1.0" encoding="utf-8"?>
<sst xmlns="http://schemas.openxmlformats.org/spreadsheetml/2006/main" count="119" uniqueCount="100">
  <si>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</si>
  <si>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</si>
  <si>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</si>
  <si>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</si>
  <si>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</si>
  <si>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</si>
  <si>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</si>
  <si>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</si>
  <si>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</si>
  <si>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</si>
  <si>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</si>
  <si>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</si>
  <si>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</si>
  <si>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</si>
  <si>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</si>
  <si>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</si>
  <si>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</si>
  <si>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</si>
  <si>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</si>
  <si>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</si>
  <si>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</si>
  <si>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</si>
  <si>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</si>
  <si>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</si>
  <si>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</si>
  <si>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</si>
  <si>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</si>
  <si>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</si>
  <si>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</si>
  <si>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</si>
  <si>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</si>
  <si>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</si>
  <si>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</si>
  <si>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</si>
  <si>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</si>
  <si>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</si>
  <si>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</si>
  <si>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</si>
  <si>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</si>
  <si>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</si>
  <si>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</si>
  <si>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</si>
  <si>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</si>
  <si>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</si>
  <si>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</si>
  <si>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</si>
  <si>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</si>
  <si>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</si>
  <si>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</si>
  <si>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</si>
  <si>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</si>
  <si>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</si>
  <si>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</si>
  <si>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</si>
  <si>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</si>
  <si>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</si>
  <si>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</si>
  <si>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</si>
  <si>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</si>
  <si>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</si>
  <si>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</si>
  <si>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</si>
  <si>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</si>
  <si>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</si>
  <si>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</si>
  <si>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</si>
  <si>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</si>
  <si>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</si>
  <si>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</si>
  <si>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范国栋/Guodong Fan</t>
    <phoneticPr fontId="21" type="noConversion"/>
  </si>
  <si>
    <r>
      <rPr>
        <sz val="11"/>
        <color rgb="FF000000"/>
        <rFont val="SimSun"/>
        <family val="3"/>
        <charset val="134"/>
      </rPr>
      <t>王玉龙</t>
    </r>
    <r>
      <rPr>
        <sz val="11"/>
        <color rgb="FF000000"/>
        <rFont val="Arial"/>
        <family val="3"/>
        <charset val="134"/>
      </rPr>
      <t>/Yulong Wang</t>
    </r>
    <phoneticPr fontId="21" type="noConversion"/>
  </si>
  <si>
    <r>
      <rPr>
        <sz val="11"/>
        <color rgb="FF000000"/>
        <rFont val="SimSun"/>
        <family val="3"/>
        <charset val="134"/>
      </rPr>
      <t>赵洪飞</t>
    </r>
    <r>
      <rPr>
        <sz val="11"/>
        <color rgb="FF000000"/>
        <rFont val="Arial"/>
        <family val="2"/>
      </rPr>
      <t>/Hongfei Zhao</t>
    </r>
    <phoneticPr fontId="21" type="noConversion"/>
  </si>
  <si>
    <r>
      <rPr>
        <sz val="11"/>
        <color rgb="FF000000"/>
        <rFont val="SimSun"/>
        <family val="3"/>
        <charset val="134"/>
      </rPr>
      <t>文明鑫</t>
    </r>
    <r>
      <rPr>
        <sz val="11"/>
        <color rgb="FF000000"/>
        <rFont val="Arial"/>
        <family val="3"/>
        <charset val="134"/>
      </rPr>
      <t>/Mingxin Wen</t>
    </r>
    <phoneticPr fontId="21" type="noConversion"/>
  </si>
  <si>
    <t>GE-13</t>
    <phoneticPr fontId="21" type="noConversion"/>
  </si>
  <si>
    <t>FE-5AB/6AB</t>
    <phoneticPr fontId="21" type="noConversion"/>
  </si>
  <si>
    <t>FE-5AB/6AB&amp;FE-3AH</t>
    <phoneticPr fontId="21" type="noConversion"/>
  </si>
  <si>
    <r>
      <rPr>
        <b/>
        <sz val="11"/>
        <color rgb="FF000000"/>
        <rFont val="Arial"/>
        <family val="3"/>
      </rPr>
      <t>当月结算工时</t>
    </r>
    <r>
      <rPr>
        <b/>
        <sz val="11"/>
        <color rgb="FF000000"/>
        <rFont val="Arial"/>
        <family val="2"/>
      </rPr>
      <t>/Caculated Hours</t>
    </r>
    <phoneticPr fontId="21" type="noConversion"/>
  </si>
  <si>
    <t>GL3000</t>
  </si>
  <si>
    <r>
      <rPr>
        <sz val="11"/>
        <color indexed="8"/>
        <rFont val="宋体"/>
        <family val="3"/>
        <charset val="134"/>
      </rPr>
      <t>程控电源</t>
    </r>
  </si>
  <si>
    <t>FE-3AH</t>
    <phoneticPr fontId="21" type="noConversion"/>
  </si>
  <si>
    <t>王嘉伟/Jiawei Wang</t>
    <phoneticPr fontId="21" type="noConversion"/>
  </si>
  <si>
    <t>房租/Rent</t>
    <phoneticPr fontId="21" type="noConversion"/>
  </si>
  <si>
    <r>
      <t>东风新能源项目</t>
    </r>
    <r>
      <rPr>
        <sz val="11"/>
        <color rgb="FF000000"/>
        <rFont val="Arial"/>
        <family val="2"/>
      </rPr>
      <t>/DF New Energy Project</t>
    </r>
    <phoneticPr fontId="21" type="noConversion"/>
  </si>
  <si>
    <t>蔡乙男/Yinan Cai</t>
    <phoneticPr fontId="21" type="noConversion"/>
  </si>
  <si>
    <t>王科/Kern Wang</t>
    <phoneticPr fontId="21" type="noConversion"/>
  </si>
  <si>
    <t>东风新能源项目/DF New Energy Project</t>
    <phoneticPr fontId="21" type="noConversion"/>
  </si>
  <si>
    <t>2020/08/30-2020/9/29</t>
    <phoneticPr fontId="21" type="noConversion"/>
  </si>
  <si>
    <t>实习生费用</t>
    <phoneticPr fontId="21" type="noConversion"/>
  </si>
  <si>
    <t>吉利项目/Geely Project</t>
    <phoneticPr fontId="21" type="noConversion"/>
  </si>
  <si>
    <t>水费/Water Usage</t>
    <phoneticPr fontId="21" type="noConversion"/>
  </si>
  <si>
    <t>电费/Electricity Usage</t>
    <phoneticPr fontId="21" type="noConversion"/>
  </si>
  <si>
    <t>工程师酒店9月费用</t>
    <phoneticPr fontId="21" type="noConversion"/>
  </si>
  <si>
    <t>王科</t>
    <phoneticPr fontId="21" type="noConversion"/>
  </si>
  <si>
    <t>徐刚</t>
    <phoneticPr fontId="21" type="noConversion"/>
  </si>
  <si>
    <t>Manoj-4th month rent</t>
    <phoneticPr fontId="21" type="noConversion"/>
  </si>
  <si>
    <t>2020/06/30-2020/8/31</t>
    <phoneticPr fontId="21" type="noConversion"/>
  </si>
  <si>
    <t>ECU-test</t>
  </si>
  <si>
    <t>陈洽/Qia Chen</t>
    <phoneticPr fontId="21" type="noConversion"/>
  </si>
  <si>
    <t>Manoj</t>
    <phoneticPr fontId="21" type="noConversion"/>
  </si>
  <si>
    <r>
      <rPr>
        <sz val="11"/>
        <color rgb="FF000000"/>
        <rFont val="SimSun"/>
        <family val="3"/>
        <charset val="134"/>
      </rPr>
      <t>华晨雷诺项目的首付款</t>
    </r>
    <r>
      <rPr>
        <sz val="11"/>
        <color rgb="FF000000"/>
        <rFont val="Arial"/>
        <family val="2"/>
      </rPr>
      <t>/1st Payment of Brilliance-Renault Project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</si>
</sst>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\-mm\-dd;@"/>
    <numFmt numFmtId="178" formatCode="0.00_);[Red]\(0.00\)"/>
  </numFmts>
  <fonts count="39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4"/>
      <color indexed="8"/>
      <name val="Arial"/>
      <family val="2"/>
    </font>
    <font>
      <b/>
      <sz val="11"/>
      <color indexed="8"/>
      <name val="Arial"/>
      <family val="3"/>
      <charset val="134"/>
    </font>
    <font>
      <sz val="11"/>
      <color rgb="FF111F2C"/>
      <name val="PingFang SC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Arial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30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78" fontId="24" fillId="0" borderId="13" xfId="0" applyNumberFormat="1" applyFont="1" applyBorder="1" applyAlignment="1">
      <alignment horizontal="center" vertical="center"/>
    </xf>
    <xf numFmtId="178" fontId="25" fillId="2" borderId="1" xfId="0" applyNumberFormat="1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78" fontId="25" fillId="2" borderId="13" xfId="0" applyNumberFormat="1" applyFont="1" applyFill="1" applyBorder="1" applyAlignment="1">
      <alignment horizontal="center" vertical="center"/>
    </xf>
    <xf numFmtId="178" fontId="24" fillId="0" borderId="0" xfId="0" applyNumberFormat="1" applyFont="1">
      <alignment vertical="center"/>
    </xf>
    <xf numFmtId="0" fontId="33" fillId="0" borderId="0" xfId="0" applyFont="1" applyAlignment="1">
      <alignment horizontal="center" vertical="center"/>
    </xf>
    <xf numFmtId="0" fontId="33" fillId="2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34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9" fillId="0" borderId="1" xfId="0" applyFont="1" applyBorder="1" applyAlignment="1">
      <alignment horizontal="center" vertical="center" wrapText="1"/>
    </xf>
    <xf numFmtId="177" fontId="24" fillId="0" borderId="13" xfId="0" applyNumberFormat="1" applyFont="1" applyBorder="1" applyAlignment="1">
      <alignment horizontal="center" vertical="center"/>
    </xf>
    <xf numFmtId="176" fontId="25" fillId="0" borderId="1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176" fontId="24" fillId="0" borderId="13" xfId="0" applyNumberFormat="1" applyFont="1" applyBorder="1" applyAlignment="1">
      <alignment horizontal="right" vertical="center"/>
    </xf>
    <xf numFmtId="176" fontId="25" fillId="2" borderId="1" xfId="0" applyNumberFormat="1" applyFont="1" applyFill="1" applyBorder="1" applyAlignment="1">
      <alignment horizontal="right" vertical="center"/>
    </xf>
    <xf numFmtId="0" fontId="36" fillId="0" borderId="13" xfId="0" applyFont="1" applyBorder="1">
      <alignment vertical="center"/>
    </xf>
    <xf numFmtId="0" fontId="32" fillId="0" borderId="13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178" fontId="1" fillId="0" borderId="13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176" fontId="24" fillId="0" borderId="14" xfId="0" applyNumberFormat="1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6" fillId="0" borderId="13" xfId="0" applyFont="1" applyBorder="1" applyAlignment="1">
      <alignment horizontal="left" vertical="center"/>
    </xf>
    <xf numFmtId="0" fontId="24" fillId="0" borderId="14" xfId="0" applyFont="1" applyBorder="1">
      <alignment vertical="center"/>
    </xf>
    <xf numFmtId="178" fontId="25" fillId="0" borderId="13" xfId="0" applyNumberFormat="1" applyFont="1" applyBorder="1" applyAlignment="1">
      <alignment horizontal="center" vertical="center" wrapText="1"/>
    </xf>
    <xf numFmtId="178" fontId="25" fillId="2" borderId="13" xfId="0" applyNumberFormat="1" applyFont="1" applyFill="1" applyBorder="1">
      <alignment vertical="center"/>
    </xf>
    <xf numFmtId="0" fontId="27" fillId="0" borderId="14" xfId="0" applyFont="1" applyBorder="1" applyAlignment="1">
      <alignment horizontal="center" vertical="center"/>
    </xf>
    <xf numFmtId="0" fontId="37" fillId="0" borderId="13" xfId="0" applyFont="1" applyBorder="1" applyAlignment="1">
      <alignment vertical="center"/>
    </xf>
    <xf numFmtId="178" fontId="24" fillId="0" borderId="0" xfId="0" applyNumberFormat="1" applyFont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76" fontId="24" fillId="0" borderId="13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24" fillId="0" borderId="21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  <xf numFmtId="17" fontId="24" fillId="0" borderId="19" xfId="0" applyNumberFormat="1" applyFont="1" applyBorder="1" applyAlignment="1">
      <alignment horizontal="center" vertical="center" wrapText="1"/>
    </xf>
    <xf numFmtId="17" fontId="24" fillId="0" borderId="14" xfId="0" applyNumberFormat="1" applyFont="1" applyBorder="1" applyAlignment="1">
      <alignment horizontal="center" vertical="center" wrapText="1"/>
    </xf>
    <xf numFmtId="0" fontId="36" fillId="0" borderId="19" xfId="0" applyFont="1" applyBorder="1" applyAlignment="1">
      <alignment horizontal="left" vertical="center" wrapText="1"/>
    </xf>
    <xf numFmtId="0" fontId="36" fillId="0" borderId="14" xfId="0" applyFont="1" applyBorder="1" applyAlignment="1">
      <alignment horizontal="left" vertical="center"/>
    </xf>
    <xf numFmtId="0" fontId="24" fillId="0" borderId="24" xfId="0" applyFont="1" applyBorder="1" applyAlignment="1">
      <alignment horizontal="center" vertical="center"/>
    </xf>
  </cellXfs>
  <cellStyles count="59">
    <cellStyle name="20% - 强调文字颜色 1 2" xfId="57" xr:uid="{00000000-0005-0000-0000-000000000000}"/>
    <cellStyle name="20% - 强调文字颜色 2 2" xfId="38" xr:uid="{00000000-0005-0000-0000-000001000000}"/>
    <cellStyle name="20% - 强调文字颜色 3 2" xfId="29" xr:uid="{00000000-0005-0000-0000-000002000000}"/>
    <cellStyle name="20% - 强调文字颜色 4 2" xfId="39" xr:uid="{00000000-0005-0000-0000-000003000000}"/>
    <cellStyle name="20% - 强调文字颜色 5 2" xfId="42" xr:uid="{00000000-0005-0000-0000-000004000000}"/>
    <cellStyle name="20% - 强调文字颜色 6 2" xfId="28" xr:uid="{00000000-0005-0000-0000-000005000000}"/>
    <cellStyle name="40% - 强调文字颜色 1 2" xfId="37" xr:uid="{00000000-0005-0000-0000-000006000000}"/>
    <cellStyle name="40% - 强调文字颜色 2 2" xfId="27" xr:uid="{00000000-0005-0000-0000-000007000000}"/>
    <cellStyle name="40% - 强调文字颜色 3 2" xfId="25" xr:uid="{00000000-0005-0000-0000-000008000000}"/>
    <cellStyle name="40% - 强调文字颜色 4 2" xfId="46" xr:uid="{00000000-0005-0000-0000-000009000000}"/>
    <cellStyle name="40% - 强调文字颜色 5 2" xfId="31" xr:uid="{00000000-0005-0000-0000-00000A000000}"/>
    <cellStyle name="40% - 强调文字颜色 6 2" xfId="34" xr:uid="{00000000-0005-0000-0000-00000B000000}"/>
    <cellStyle name="60% - 强调文字颜色 1 2" xfId="23" xr:uid="{00000000-0005-0000-0000-00000C000000}"/>
    <cellStyle name="60% - 强调文字颜色 2 2" xfId="21" xr:uid="{00000000-0005-0000-0000-00000D000000}"/>
    <cellStyle name="60% - 强调文字颜色 3 2" xfId="20" xr:uid="{00000000-0005-0000-0000-00000E000000}"/>
    <cellStyle name="60% - 强调文字颜色 4 2" xfId="55" xr:uid="{00000000-0005-0000-0000-00000F000000}"/>
    <cellStyle name="60% - 强调文字颜色 5 2" xfId="49" xr:uid="{00000000-0005-0000-0000-000010000000}"/>
    <cellStyle name="60% - 强调文字颜色 6 2" xfId="43" xr:uid="{00000000-0005-0000-0000-000011000000}"/>
    <cellStyle name="标题 1 2" xfId="52" xr:uid="{00000000-0005-0000-0000-00002C000000}"/>
    <cellStyle name="标题 2 2" xfId="48" xr:uid="{00000000-0005-0000-0000-00002D000000}"/>
    <cellStyle name="标题 3 2" xfId="18" xr:uid="{00000000-0005-0000-0000-00002E000000}"/>
    <cellStyle name="标题 4 2" xfId="16" xr:uid="{00000000-0005-0000-0000-00002F000000}"/>
    <cellStyle name="标题 5" xfId="9" xr:uid="{00000000-0005-0000-0000-000030000000}"/>
    <cellStyle name="差 2" xfId="15" xr:uid="{00000000-0005-0000-0000-000014000000}"/>
    <cellStyle name="常规" xfId="0" builtinId="0"/>
    <cellStyle name="常规 2" xfId="14" xr:uid="{00000000-0005-0000-0000-000015000000}"/>
    <cellStyle name="常规 2 10" xfId="53" xr:uid="{00000000-0005-0000-0000-000016000000}"/>
    <cellStyle name="常规 2 2" xfId="47" xr:uid="{00000000-0005-0000-0000-000017000000}"/>
    <cellStyle name="常规 2 3" xfId="54" xr:uid="{00000000-0005-0000-0000-000018000000}"/>
    <cellStyle name="常规 2 4" xfId="22" xr:uid="{00000000-0005-0000-0000-000019000000}"/>
    <cellStyle name="常规 2 5" xfId="13" xr:uid="{00000000-0005-0000-0000-00001A000000}"/>
    <cellStyle name="常规 2 6" xfId="50" xr:uid="{00000000-0005-0000-0000-00001B000000}"/>
    <cellStyle name="常规 2 7" xfId="12" xr:uid="{00000000-0005-0000-0000-00001C000000}"/>
    <cellStyle name="常规 2 8" xfId="44" xr:uid="{00000000-0005-0000-0000-00001D000000}"/>
    <cellStyle name="常规 2 9" xfId="51" xr:uid="{00000000-0005-0000-0000-00001E000000}"/>
    <cellStyle name="常规 3" xfId="40" xr:uid="{00000000-0005-0000-0000-00001F000000}"/>
    <cellStyle name="常规 4" xfId="11" xr:uid="{00000000-0005-0000-0000-000020000000}"/>
    <cellStyle name="常规 5" xfId="10" xr:uid="{00000000-0005-0000-0000-000021000000}"/>
    <cellStyle name="常规 6" xfId="8" xr:uid="{00000000-0005-0000-0000-000022000000}"/>
    <cellStyle name="常规 7" xfId="58" xr:uid="{00000000-0005-0000-0000-000023000000}"/>
    <cellStyle name="常规 8" xfId="6" xr:uid="{00000000-0005-0000-0000-000024000000}"/>
    <cellStyle name="常规 9" xfId="32" xr:uid="{00000000-0005-0000-0000-000025000000}"/>
    <cellStyle name="好 2" xfId="7" xr:uid="{00000000-0005-0000-0000-000013000000}"/>
    <cellStyle name="汇总 2" xfId="56" xr:uid="{00000000-0005-0000-0000-000032000000}"/>
    <cellStyle name="计算 2" xfId="5" xr:uid="{00000000-0005-0000-0000-000036000000}"/>
    <cellStyle name="检查单元格 2" xfId="4" xr:uid="{00000000-0005-0000-0000-000031000000}"/>
    <cellStyle name="解释性文本 2" xfId="35" xr:uid="{00000000-0005-0000-0000-000034000000}"/>
    <cellStyle name="警告文本 2" xfId="3" xr:uid="{00000000-0005-0000-0000-000035000000}"/>
    <cellStyle name="链接单元格 2" xfId="2" xr:uid="{00000000-0005-0000-0000-00003A000000}"/>
    <cellStyle name="强调文字颜色 1 2" xfId="36" xr:uid="{00000000-0005-0000-0000-000026000000}"/>
    <cellStyle name="强调文字颜色 2 2" xfId="26" xr:uid="{00000000-0005-0000-0000-000027000000}"/>
    <cellStyle name="强调文字颜色 3 2" xfId="24" xr:uid="{00000000-0005-0000-0000-000028000000}"/>
    <cellStyle name="强调文字颜色 4 2" xfId="45" xr:uid="{00000000-0005-0000-0000-000029000000}"/>
    <cellStyle name="强调文字颜色 5 2" xfId="30" xr:uid="{00000000-0005-0000-0000-00002A000000}"/>
    <cellStyle name="强调文字颜色 6 2" xfId="33" xr:uid="{00000000-0005-0000-0000-00002B000000}"/>
    <cellStyle name="适中 2" xfId="17" xr:uid="{00000000-0005-0000-0000-000039000000}"/>
    <cellStyle name="输出 2" xfId="41" xr:uid="{00000000-0005-0000-0000-000038000000}"/>
    <cellStyle name="输入 2" xfId="19" xr:uid="{00000000-0005-0000-0000-000037000000}"/>
    <cellStyle name="注释 2" xfId="1" xr:uid="{00000000-0005-0000-0000-000033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nnifer Wang" id="{022C12EE-C0E3-5843-A6F5-30918977BB58}" userId="901931ddbf9b3511" providerId="Windows Liv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0-10-05T12:39:17.32" personId="{022C12EE-C0E3-5843-A6F5-30918977BB58}" id="{3C5A1077-8C02-F544-BF44-2913DF71E80F}">
    <text>9天调休，72小时</text>
  </threadedComment>
  <threadedComment ref="D4" dT="2020-09-02T02:32:05.93" personId="{022C12EE-C0E3-5843-A6F5-30918977BB58}" id="{D609F273-468F-E049-8DBF-3F9C21925171}">
    <text>调休4天（32小时）</text>
  </threadedComment>
  <threadedComment ref="D6" dT="2020-10-05T12:41:04.98" personId="{022C12EE-C0E3-5843-A6F5-30918977BB58}" id="{11EC69A3-F5BE-6149-9F88-4166C3CDD2CF}">
    <text>调休4天，32小时</text>
  </threadedComment>
  <threadedComment ref="E6" dT="2020-10-05T14:02:11.37" personId="{022C12EE-C0E3-5843-A6F5-30918977BB58}" id="{81DB1BEF-4DC9-4143-8252-1C54F6A980EC}">
    <text>王斌报销费用532元折算</text>
  </threadedComment>
  <threadedComment ref="D7" dT="2020-10-05T12:47:33.27" personId="{022C12EE-C0E3-5843-A6F5-30918977BB58}" id="{8B8ECEB8-F7AB-8647-A40D-69926742EA1E}">
    <text>调休1天，8个小时</text>
  </threadedComment>
  <threadedComment ref="D10" dT="2020-10-05T13:18:11.37" personId="{022C12EE-C0E3-5843-A6F5-30918977BB58}" id="{3FA0A2F5-DEB5-B642-897A-958A5E0D2095}">
    <text>9月14日调休1天，8小时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" dT="2020-09-03T08:27:56.33" personId="{022C12EE-C0E3-5843-A6F5-30918977BB58}" id="{CE6F112F-E4A4-7044-AD51-A49A4126AA34}">
    <text>王科3天没住（11、12、13日返湾）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2" dT="2020-08-03T11:28:33.78" personId="{022C12EE-C0E3-5843-A6F5-30918977BB58}" id="{D5E1CD62-9CF0-2949-84F2-A33F8553D8B5}">
    <text>加了代开发票的税点每月95.26元和20%服务费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"/>
  <sheetViews>
    <sheetView tabSelected="1" zoomScaleNormal="100" workbookViewId="0">
      <selection activeCell="B17" sqref="B17"/>
    </sheetView>
  </sheetViews>
  <sheetFormatPr defaultColWidth="8.81640625" defaultRowHeight="14"/>
  <cols>
    <col min="1" max="1" width="56.453125" style="21" customWidth="1"/>
    <col min="2" max="2" width="21.81640625" style="21" customWidth="1"/>
    <col min="3" max="3" width="17.453125" style="22" customWidth="1"/>
    <col min="4" max="4" width="15.36328125" style="21" customWidth="1"/>
    <col min="5" max="5" width="19.36328125" style="22" customWidth="1"/>
    <col min="6" max="6" width="14.81640625" style="21" customWidth="1"/>
    <col min="7" max="16384" width="8.81640625" style="17"/>
  </cols>
  <sheetData>
    <row r="1" spans="1:6" s="13" customFormat="1" ht="29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 s="13" customFormat="1" ht="13" customHeight="1">
      <c r="A2" s="76" t="s">
        <v>88</v>
      </c>
      <c r="B2" s="35" t="s">
        <v>69</v>
      </c>
      <c r="C2" s="15">
        <f>'工时清单Effort Hours Breakdown'!F3</f>
        <v>106</v>
      </c>
      <c r="D2" s="14">
        <v>225</v>
      </c>
      <c r="E2" s="16">
        <f t="shared" ref="E2:E8" si="0">D2*C2</f>
        <v>23850</v>
      </c>
      <c r="F2" s="24"/>
    </row>
    <row r="3" spans="1:6" s="13" customFormat="1" ht="13" customHeight="1">
      <c r="A3" s="77"/>
      <c r="B3" s="35" t="s">
        <v>70</v>
      </c>
      <c r="C3" s="15">
        <f>'工时清单Effort Hours Breakdown'!F4</f>
        <v>160</v>
      </c>
      <c r="D3" s="14">
        <v>225</v>
      </c>
      <c r="E3" s="16">
        <f t="shared" si="0"/>
        <v>36000</v>
      </c>
      <c r="F3" s="32"/>
    </row>
    <row r="4" spans="1:6">
      <c r="A4" s="77"/>
      <c r="B4" s="33" t="s">
        <v>71</v>
      </c>
      <c r="C4" s="15">
        <f>'工时清单Effort Hours Breakdown'!F5</f>
        <v>176</v>
      </c>
      <c r="D4" s="14">
        <v>225</v>
      </c>
      <c r="E4" s="16">
        <f t="shared" si="0"/>
        <v>39600</v>
      </c>
      <c r="F4" s="32"/>
    </row>
    <row r="5" spans="1:6">
      <c r="A5" s="77"/>
      <c r="B5" s="35" t="s">
        <v>72</v>
      </c>
      <c r="C5" s="15">
        <f>'工时清单Effort Hours Breakdown'!F6</f>
        <v>146.5</v>
      </c>
      <c r="D5" s="14">
        <v>225</v>
      </c>
      <c r="E5" s="16">
        <f t="shared" si="0"/>
        <v>32962.5</v>
      </c>
      <c r="F5" s="32"/>
    </row>
    <row r="6" spans="1:6">
      <c r="A6" s="77"/>
      <c r="B6" s="60" t="s">
        <v>80</v>
      </c>
      <c r="C6" s="15">
        <f>'工时清单Effort Hours Breakdown'!F7</f>
        <v>127.5</v>
      </c>
      <c r="D6" s="14">
        <v>225</v>
      </c>
      <c r="E6" s="16">
        <f t="shared" si="0"/>
        <v>28687.5</v>
      </c>
      <c r="F6" s="32"/>
    </row>
    <row r="7" spans="1:6">
      <c r="A7" s="78"/>
      <c r="B7" s="60" t="str">
        <f>'工时清单Effort Hours Breakdown'!B8</f>
        <v>陈洽/Qia Chen</v>
      </c>
      <c r="C7" s="72">
        <f>'工时清单Effort Hours Breakdown'!D8</f>
        <v>12</v>
      </c>
      <c r="D7" s="32">
        <v>225</v>
      </c>
      <c r="E7" s="25">
        <f t="shared" si="0"/>
        <v>2700</v>
      </c>
      <c r="F7" s="32"/>
    </row>
    <row r="8" spans="1:6">
      <c r="A8" s="74" t="s">
        <v>82</v>
      </c>
      <c r="B8" s="60" t="str">
        <f>'工时清单Effort Hours Breakdown'!B9</f>
        <v>蔡乙男/Yinan Cai</v>
      </c>
      <c r="C8" s="15">
        <f>'工时清单Effort Hours Breakdown'!F9</f>
        <v>7.5</v>
      </c>
      <c r="D8" s="14">
        <v>225</v>
      </c>
      <c r="E8" s="16">
        <f t="shared" si="0"/>
        <v>1687.5</v>
      </c>
      <c r="F8" s="32"/>
    </row>
    <row r="9" spans="1:6">
      <c r="A9" s="75"/>
      <c r="B9" s="32" t="str">
        <f>'工时清单Effort Hours Breakdown'!B10</f>
        <v>王科/Kern Wang</v>
      </c>
      <c r="C9" s="15">
        <f>'工时清单Effort Hours Breakdown'!F10</f>
        <v>248</v>
      </c>
      <c r="D9" s="33">
        <v>225</v>
      </c>
      <c r="E9" s="25">
        <f>C9*D9</f>
        <v>55800</v>
      </c>
      <c r="F9" s="32"/>
    </row>
    <row r="10" spans="1:6">
      <c r="A10" s="73" t="s">
        <v>99</v>
      </c>
      <c r="B10" s="69"/>
      <c r="C10" s="59">
        <f>E10/D10</f>
        <v>2200</v>
      </c>
      <c r="D10" s="33">
        <v>225</v>
      </c>
      <c r="E10" s="25">
        <v>495000</v>
      </c>
      <c r="F10" s="32"/>
    </row>
    <row r="11" spans="1:6">
      <c r="A11" s="14" t="s">
        <v>39</v>
      </c>
      <c r="B11" s="62"/>
      <c r="C11" s="59">
        <f>E11/D11</f>
        <v>16.444444444444443</v>
      </c>
      <c r="D11" s="32">
        <v>225</v>
      </c>
      <c r="E11" s="16">
        <f>'租赁设备费Equipment Rental'!H5</f>
        <v>3700</v>
      </c>
      <c r="F11" s="14"/>
    </row>
    <row r="12" spans="1:6">
      <c r="A12" s="14" t="s">
        <v>40</v>
      </c>
      <c r="B12" s="14"/>
      <c r="C12" s="16">
        <f t="shared" ref="C12:C13" si="1">E12/D12</f>
        <v>49.619022222222227</v>
      </c>
      <c r="D12" s="32">
        <v>225</v>
      </c>
      <c r="E12" s="16">
        <f>报销Reimbursement!D4</f>
        <v>11164.28</v>
      </c>
      <c r="F12" s="14"/>
    </row>
    <row r="13" spans="1:6">
      <c r="A13" s="29" t="s">
        <v>55</v>
      </c>
      <c r="B13" s="32"/>
      <c r="C13" s="16">
        <f t="shared" si="1"/>
        <v>22.882177777777777</v>
      </c>
      <c r="D13" s="32">
        <v>225</v>
      </c>
      <c r="E13" s="25">
        <f>印度工程师费用IndianEngineerExpenses!G5</f>
        <v>5148.49</v>
      </c>
      <c r="F13" s="24"/>
    </row>
    <row r="14" spans="1:6" ht="18">
      <c r="A14" s="30" t="s">
        <v>56</v>
      </c>
      <c r="B14" s="18"/>
      <c r="C14" s="19">
        <f>SUM(C2:C13)</f>
        <v>3272.4456444444445</v>
      </c>
      <c r="D14" s="18"/>
      <c r="E14" s="46">
        <f>SUM(E2:E13)</f>
        <v>736300.27</v>
      </c>
      <c r="F14" s="20"/>
    </row>
  </sheetData>
  <mergeCells count="2">
    <mergeCell ref="A8:A9"/>
    <mergeCell ref="A2:A7"/>
  </mergeCells>
  <phoneticPr fontId="21" type="noConversion"/>
  <pageMargins left="0.69930555555555596" right="0.69930555555555596" top="0.75" bottom="0.75" header="0.3" footer="0.3"/>
  <pageSetup paperSize="9" scale="5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L11"/>
  <sheetViews>
    <sheetView topLeftCell="A2" zoomScaleNormal="100" workbookViewId="0">
      <selection activeCell="A7" sqref="A7:XFD7"/>
    </sheetView>
  </sheetViews>
  <sheetFormatPr defaultColWidth="9" defaultRowHeight="14"/>
  <cols>
    <col min="1" max="1" width="8.6328125" customWidth="1"/>
    <col min="2" max="2" width="22.453125" customWidth="1"/>
    <col min="3" max="3" width="35.6328125" customWidth="1"/>
    <col min="4" max="4" width="15.453125" customWidth="1"/>
    <col min="5" max="5" width="12" customWidth="1"/>
    <col min="6" max="6" width="17.6328125" customWidth="1"/>
    <col min="7" max="12" width="9" customWidth="1"/>
    <col min="13" max="13" width="8" customWidth="1"/>
  </cols>
  <sheetData>
    <row r="1" spans="1:38">
      <c r="A1" s="5"/>
      <c r="R1" s="45"/>
      <c r="AJ1" s="43"/>
      <c r="AK1" s="43"/>
      <c r="AL1" s="44"/>
    </row>
    <row r="2" spans="1:38" ht="28">
      <c r="A2" s="23" t="s">
        <v>64</v>
      </c>
      <c r="B2" s="23" t="s">
        <v>65</v>
      </c>
      <c r="C2" s="23" t="s">
        <v>66</v>
      </c>
      <c r="D2" s="23" t="s">
        <v>67</v>
      </c>
      <c r="E2" s="23" t="s">
        <v>68</v>
      </c>
      <c r="F2" s="48" t="s">
        <v>76</v>
      </c>
    </row>
    <row r="3" spans="1:38">
      <c r="A3" s="32">
        <v>1</v>
      </c>
      <c r="B3" s="35" t="s">
        <v>69</v>
      </c>
      <c r="C3" s="35" t="s">
        <v>74</v>
      </c>
      <c r="D3" s="32">
        <f>8*22-8*9</f>
        <v>104</v>
      </c>
      <c r="E3" s="32">
        <v>2</v>
      </c>
      <c r="F3" s="32">
        <f t="shared" ref="F3:F10" si="0">E3+D3</f>
        <v>106</v>
      </c>
    </row>
    <row r="4" spans="1:38">
      <c r="A4" s="32">
        <v>2</v>
      </c>
      <c r="B4" s="35" t="s">
        <v>70</v>
      </c>
      <c r="C4" s="35" t="s">
        <v>75</v>
      </c>
      <c r="D4" s="32">
        <f>8*23-8*4</f>
        <v>152</v>
      </c>
      <c r="E4" s="32">
        <v>8</v>
      </c>
      <c r="F4" s="32">
        <f t="shared" si="0"/>
        <v>160</v>
      </c>
    </row>
    <row r="5" spans="1:38">
      <c r="A5" s="32">
        <v>3</v>
      </c>
      <c r="B5" s="33" t="s">
        <v>71</v>
      </c>
      <c r="C5" s="68" t="s">
        <v>79</v>
      </c>
      <c r="D5" s="32">
        <f>8*22</f>
        <v>176</v>
      </c>
      <c r="E5" s="32">
        <v>0</v>
      </c>
      <c r="F5" s="32">
        <f t="shared" si="0"/>
        <v>176</v>
      </c>
    </row>
    <row r="6" spans="1:38">
      <c r="A6" s="32">
        <v>4</v>
      </c>
      <c r="B6" s="35" t="s">
        <v>72</v>
      </c>
      <c r="C6" s="35" t="s">
        <v>74</v>
      </c>
      <c r="D6" s="32">
        <f>8*22-8*4</f>
        <v>144</v>
      </c>
      <c r="E6" s="32">
        <v>2.5</v>
      </c>
      <c r="F6" s="32">
        <f t="shared" si="0"/>
        <v>146.5</v>
      </c>
    </row>
    <row r="7" spans="1:38">
      <c r="A7" s="32">
        <v>5</v>
      </c>
      <c r="B7" s="60" t="s">
        <v>80</v>
      </c>
      <c r="C7" s="35" t="s">
        <v>79</v>
      </c>
      <c r="D7" s="32">
        <f>8*16-8</f>
        <v>120</v>
      </c>
      <c r="E7" s="32">
        <v>7.5</v>
      </c>
      <c r="F7" s="32">
        <f t="shared" si="0"/>
        <v>127.5</v>
      </c>
    </row>
    <row r="8" spans="1:38">
      <c r="A8" s="32">
        <v>6</v>
      </c>
      <c r="B8" s="60" t="s">
        <v>97</v>
      </c>
      <c r="C8" s="35" t="s">
        <v>73</v>
      </c>
      <c r="D8" s="32">
        <v>12</v>
      </c>
      <c r="E8" s="32">
        <v>0</v>
      </c>
      <c r="F8" s="32">
        <f t="shared" si="0"/>
        <v>12</v>
      </c>
    </row>
    <row r="9" spans="1:38">
      <c r="A9" s="32">
        <v>7</v>
      </c>
      <c r="B9" s="60" t="s">
        <v>83</v>
      </c>
      <c r="C9" s="81" t="s">
        <v>85</v>
      </c>
      <c r="D9" s="32">
        <v>0</v>
      </c>
      <c r="E9" s="32">
        <v>7.5</v>
      </c>
      <c r="F9" s="32">
        <f t="shared" si="0"/>
        <v>7.5</v>
      </c>
    </row>
    <row r="10" spans="1:38">
      <c r="A10" s="32">
        <v>8</v>
      </c>
      <c r="B10" s="60" t="s">
        <v>84</v>
      </c>
      <c r="C10" s="82"/>
      <c r="D10" s="32">
        <f>8*21</f>
        <v>168</v>
      </c>
      <c r="E10" s="32">
        <f>8*4+48</f>
        <v>80</v>
      </c>
      <c r="F10" s="32">
        <f t="shared" si="0"/>
        <v>248</v>
      </c>
    </row>
    <row r="11" spans="1:38">
      <c r="A11" s="79" t="s">
        <v>54</v>
      </c>
      <c r="B11" s="80"/>
      <c r="C11" s="27"/>
      <c r="D11" s="40">
        <f>SUM(D3:D10)</f>
        <v>876</v>
      </c>
      <c r="E11" s="40">
        <f>SUM(E3:E10)</f>
        <v>107.5</v>
      </c>
      <c r="F11" s="40">
        <f>SUM(F3:F10)</f>
        <v>983.5</v>
      </c>
    </row>
  </sheetData>
  <mergeCells count="2">
    <mergeCell ref="A11:B11"/>
    <mergeCell ref="C9:C10"/>
  </mergeCells>
  <phoneticPr fontId="21" type="noConversion"/>
  <pageMargins left="0.69930555555555596" right="0.69930555555555596" top="0.75" bottom="0.75" header="0.3" footer="0.3"/>
  <pageSetup paperSize="9" scale="91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defaultColWidth="9" defaultRowHeight="14"/>
  <cols>
    <col min="2" max="2" width="13.81640625" customWidth="1"/>
    <col min="3" max="3" width="15" customWidth="1"/>
  </cols>
  <sheetData>
    <row r="1" spans="1:3" ht="1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zoomScale="110" zoomScaleNormal="110" workbookViewId="0">
      <selection activeCell="F17" sqref="F17"/>
    </sheetView>
  </sheetViews>
  <sheetFormatPr defaultColWidth="9" defaultRowHeight="14"/>
  <cols>
    <col min="1" max="1" width="7" style="21" customWidth="1"/>
    <col min="2" max="2" width="21.6328125" style="21" customWidth="1"/>
    <col min="3" max="3" width="12.81640625" style="21" customWidth="1"/>
    <col min="4" max="4" width="9.81640625" style="21" customWidth="1"/>
    <col min="5" max="5" width="15.453125" style="21" customWidth="1"/>
    <col min="6" max="6" width="14.6328125" style="21" customWidth="1"/>
    <col min="7" max="7" width="13.1796875" style="21" customWidth="1"/>
    <col min="8" max="8" width="12.6328125" style="22" customWidth="1"/>
    <col min="9" max="16384" width="9" style="17"/>
  </cols>
  <sheetData>
    <row r="1" spans="1:8" s="51" customFormat="1" ht="42">
      <c r="A1" s="23" t="s">
        <v>41</v>
      </c>
      <c r="B1" s="23" t="s">
        <v>42</v>
      </c>
      <c r="C1" s="23" t="s">
        <v>66</v>
      </c>
      <c r="D1" s="23" t="s">
        <v>43</v>
      </c>
      <c r="E1" s="23" t="s">
        <v>44</v>
      </c>
      <c r="F1" s="23" t="s">
        <v>45</v>
      </c>
      <c r="G1" s="23" t="s">
        <v>46</v>
      </c>
      <c r="H1" s="50" t="s">
        <v>47</v>
      </c>
    </row>
    <row r="2" spans="1:8">
      <c r="A2" s="14">
        <v>1</v>
      </c>
      <c r="B2" s="32" t="s">
        <v>77</v>
      </c>
      <c r="C2" s="87"/>
      <c r="D2" s="32">
        <v>1</v>
      </c>
      <c r="E2" s="32">
        <v>3000</v>
      </c>
      <c r="F2" s="49">
        <v>43493</v>
      </c>
      <c r="G2" s="32">
        <v>28</v>
      </c>
      <c r="H2" s="52">
        <f t="shared" ref="H2:H3" si="0">D2*E2*G2/30</f>
        <v>2800</v>
      </c>
    </row>
    <row r="3" spans="1:8">
      <c r="A3" s="14">
        <v>2</v>
      </c>
      <c r="B3" s="32" t="s">
        <v>78</v>
      </c>
      <c r="C3" s="89"/>
      <c r="D3" s="32">
        <v>1</v>
      </c>
      <c r="E3" s="32">
        <v>300</v>
      </c>
      <c r="F3" s="49">
        <v>43479</v>
      </c>
      <c r="G3" s="32">
        <v>30</v>
      </c>
      <c r="H3" s="52">
        <f t="shared" si="0"/>
        <v>300</v>
      </c>
    </row>
    <row r="4" spans="1:8">
      <c r="A4" s="32">
        <v>3</v>
      </c>
      <c r="B4" s="32" t="s">
        <v>96</v>
      </c>
      <c r="C4" s="96"/>
      <c r="D4" s="32">
        <v>1</v>
      </c>
      <c r="E4" s="32"/>
      <c r="F4" s="49"/>
      <c r="G4" s="32"/>
      <c r="H4" s="52">
        <v>600</v>
      </c>
    </row>
    <row r="5" spans="1:8" ht="22" customHeight="1">
      <c r="A5" s="83" t="s">
        <v>63</v>
      </c>
      <c r="B5" s="84"/>
      <c r="C5" s="84"/>
      <c r="D5" s="85"/>
      <c r="E5" s="84"/>
      <c r="F5" s="84"/>
      <c r="G5" s="86"/>
      <c r="H5" s="53">
        <f>SUM(H2:H4)</f>
        <v>3700</v>
      </c>
    </row>
  </sheetData>
  <mergeCells count="2">
    <mergeCell ref="A5:G5"/>
    <mergeCell ref="C2:C3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zoomScaleNormal="100" workbookViewId="0">
      <selection activeCell="E10" sqref="E10"/>
    </sheetView>
  </sheetViews>
  <sheetFormatPr defaultColWidth="9" defaultRowHeight="14"/>
  <cols>
    <col min="1" max="1" width="13" style="17" customWidth="1"/>
    <col min="2" max="2" width="20.1796875" style="21" customWidth="1"/>
    <col min="3" max="3" width="37.81640625" style="21" customWidth="1"/>
    <col min="4" max="4" width="14" style="21" customWidth="1"/>
    <col min="5" max="5" width="61.81640625" style="17" customWidth="1"/>
    <col min="6" max="7" width="44.36328125" style="17" customWidth="1"/>
    <col min="8" max="8" width="9" style="17"/>
    <col min="9" max="9" width="5.81640625" style="17" customWidth="1"/>
    <col min="10" max="10" width="25.1796875" style="17" customWidth="1"/>
    <col min="11" max="11" width="13.81640625" style="17" customWidth="1"/>
    <col min="12" max="16384" width="9" style="17"/>
  </cols>
  <sheetData>
    <row r="1" spans="1:5" ht="22" customHeight="1">
      <c r="A1" s="28" t="s">
        <v>48</v>
      </c>
      <c r="B1" s="28" t="s">
        <v>49</v>
      </c>
      <c r="C1" s="23" t="s">
        <v>66</v>
      </c>
      <c r="D1" s="28" t="s">
        <v>50</v>
      </c>
      <c r="E1" s="26" t="s">
        <v>51</v>
      </c>
    </row>
    <row r="2" spans="1:5" ht="26" customHeight="1">
      <c r="A2" s="32">
        <v>1</v>
      </c>
      <c r="B2" s="70" t="s">
        <v>92</v>
      </c>
      <c r="C2" s="66" t="s">
        <v>82</v>
      </c>
      <c r="D2" s="37">
        <f>300*(30-3)</f>
        <v>8100</v>
      </c>
      <c r="E2" s="61" t="s">
        <v>91</v>
      </c>
    </row>
    <row r="3" spans="1:5" ht="26" customHeight="1">
      <c r="A3" s="32">
        <v>2</v>
      </c>
      <c r="B3" s="71" t="s">
        <v>93</v>
      </c>
      <c r="C3" s="66" t="s">
        <v>79</v>
      </c>
      <c r="D3" s="37">
        <v>3064.28</v>
      </c>
      <c r="E3" s="61" t="s">
        <v>87</v>
      </c>
    </row>
    <row r="4" spans="1:5" ht="23" customHeight="1">
      <c r="A4" s="90" t="s">
        <v>61</v>
      </c>
      <c r="B4" s="91"/>
      <c r="C4" s="47"/>
      <c r="D4" s="38">
        <f>SUM(D2:D3)</f>
        <v>11164.28</v>
      </c>
      <c r="E4" s="27"/>
    </row>
  </sheetData>
  <mergeCells count="1">
    <mergeCell ref="A4:B4"/>
  </mergeCells>
  <phoneticPr fontId="21" type="noConversion"/>
  <pageMargins left="0.69930555555555596" right="0.69930555555555596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5"/>
  <sheetViews>
    <sheetView zoomScale="90" zoomScaleNormal="90" workbookViewId="0">
      <selection activeCell="E10" sqref="E10"/>
    </sheetView>
  </sheetViews>
  <sheetFormatPr defaultColWidth="10.81640625" defaultRowHeight="14"/>
  <cols>
    <col min="1" max="1" width="8.1796875" style="17" customWidth="1"/>
    <col min="2" max="2" width="26" style="17" customWidth="1"/>
    <col min="3" max="3" width="15" style="17" customWidth="1"/>
    <col min="4" max="4" width="22" style="17" customWidth="1"/>
    <col min="5" max="5" width="16" style="42" customWidth="1"/>
    <col min="6" max="6" width="9.6328125" style="17" customWidth="1"/>
    <col min="7" max="7" width="12.6328125" style="67" customWidth="1"/>
    <col min="8" max="8" width="30.81640625" style="17" customWidth="1"/>
    <col min="9" max="16384" width="10.81640625" style="17"/>
  </cols>
  <sheetData>
    <row r="1" spans="1:8" s="58" customFormat="1" ht="42" customHeight="1">
      <c r="A1" s="55" t="s">
        <v>62</v>
      </c>
      <c r="B1" s="56" t="s">
        <v>52</v>
      </c>
      <c r="C1" s="23" t="s">
        <v>66</v>
      </c>
      <c r="D1" s="56" t="s">
        <v>53</v>
      </c>
      <c r="E1" s="63" t="s">
        <v>60</v>
      </c>
      <c r="F1" s="56" t="s">
        <v>57</v>
      </c>
      <c r="G1" s="57" t="s">
        <v>59</v>
      </c>
      <c r="H1" s="56" t="s">
        <v>58</v>
      </c>
    </row>
    <row r="2" spans="1:8" ht="28" customHeight="1">
      <c r="A2" s="32">
        <v>1</v>
      </c>
      <c r="B2" s="33" t="s">
        <v>81</v>
      </c>
      <c r="C2" s="87"/>
      <c r="D2" s="34" t="s">
        <v>86</v>
      </c>
      <c r="E2" s="37">
        <f>(3810.24+95.26)*1.2</f>
        <v>4686.5999999999995</v>
      </c>
      <c r="F2" s="32">
        <v>1</v>
      </c>
      <c r="G2" s="37">
        <f t="shared" ref="G2:G3" si="0">E2*F2</f>
        <v>4686.5999999999995</v>
      </c>
      <c r="H2" s="54" t="s">
        <v>94</v>
      </c>
    </row>
    <row r="3" spans="1:8" ht="22" customHeight="1">
      <c r="A3" s="32">
        <v>2</v>
      </c>
      <c r="B3" s="65" t="s">
        <v>89</v>
      </c>
      <c r="C3" s="88"/>
      <c r="D3" s="92" t="s">
        <v>95</v>
      </c>
      <c r="E3" s="37">
        <v>101.01</v>
      </c>
      <c r="F3" s="32">
        <v>1</v>
      </c>
      <c r="G3" s="37">
        <f t="shared" si="0"/>
        <v>101.01</v>
      </c>
      <c r="H3" s="94" t="s">
        <v>98</v>
      </c>
    </row>
    <row r="4" spans="1:8" ht="27" customHeight="1">
      <c r="A4" s="32">
        <v>3</v>
      </c>
      <c r="B4" s="65" t="s">
        <v>90</v>
      </c>
      <c r="C4" s="89"/>
      <c r="D4" s="93"/>
      <c r="E4" s="37">
        <v>360.88</v>
      </c>
      <c r="F4" s="32">
        <v>1</v>
      </c>
      <c r="G4" s="37">
        <f t="shared" ref="G4" si="1">E4*F4</f>
        <v>360.88</v>
      </c>
      <c r="H4" s="95"/>
    </row>
    <row r="5" spans="1:8" ht="24" customHeight="1">
      <c r="A5" s="40"/>
      <c r="B5" s="36" t="s">
        <v>54</v>
      </c>
      <c r="C5" s="36"/>
      <c r="D5" s="39"/>
      <c r="E5" s="64"/>
      <c r="F5" s="31"/>
      <c r="G5" s="41">
        <f>SUM(G2:G4)</f>
        <v>5148.49</v>
      </c>
      <c r="H5" s="27"/>
    </row>
  </sheetData>
  <mergeCells count="3">
    <mergeCell ref="D3:D4"/>
    <mergeCell ref="H3:H4"/>
    <mergeCell ref="C2:C4"/>
  </mergeCells>
  <phoneticPr fontId="21" type="noConversion"/>
  <pageMargins left="0.7" right="0.7" top="0.75" bottom="0.75" header="0.3" footer="0.3"/>
  <pageSetup paperSize="9" scale="66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defaultColWidth="9" defaultRowHeight="14"/>
  <cols>
    <col min="2" max="2" width="25.45312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Bin WANG</cp:lastModifiedBy>
  <cp:lastPrinted>2020-01-07T02:38:56Z</cp:lastPrinted>
  <dcterms:created xsi:type="dcterms:W3CDTF">2015-10-16T09:07:00Z</dcterms:created>
  <dcterms:modified xsi:type="dcterms:W3CDTF">2020-10-07T12:48:20Z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