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客户项目\博世\工时统计\"/>
    </mc:Choice>
  </mc:AlternateContent>
  <xr:revisionPtr revIDLastSave="0" documentId="8_{F34F8B55-4A13-4BB2-AB32-29C8134FCA1C}" xr6:coauthVersionLast="45" xr6:coauthVersionMax="45" xr10:uidLastSave="{00000000-0000-0000-0000-000000000000}"/>
  <bookViews>
    <workbookView xWindow="-110" yWindow="-110" windowWidth="19420" windowHeight="1042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</workbook>
</file>

<file path=xl/calcChain.xml><?xml version="1.0" encoding="utf-8"?>
<calcChain xmlns="http://schemas.openxmlformats.org/spreadsheetml/2006/main">
  <c r="I17" i="8" l="1"/>
  <c r="D17" i="8"/>
  <c r="R16" i="8"/>
  <c r="AD15" i="8"/>
  <c r="S15" i="8"/>
  <c r="J15" i="8" l="1"/>
  <c r="D7" i="8" l="1"/>
  <c r="D6" i="8"/>
  <c r="D5" i="8"/>
  <c r="D4" i="8"/>
  <c r="D3" i="8"/>
  <c r="C9" i="2" l="1"/>
  <c r="D7" i="6"/>
  <c r="B14" i="8" l="1"/>
  <c r="D9" i="8" l="1"/>
  <c r="B18" i="8" l="1"/>
  <c r="B19" i="8" l="1"/>
  <c r="E8" i="8" l="1"/>
  <c r="F8" i="8" s="1"/>
  <c r="B16" i="8"/>
  <c r="B15" i="8" l="1"/>
  <c r="E3" i="8" s="1"/>
  <c r="F3" i="8" s="1"/>
  <c r="E5" i="8"/>
  <c r="F5" i="8" s="1"/>
  <c r="C4" i="2" s="1"/>
  <c r="B17" i="8"/>
  <c r="E4" i="8" s="1"/>
  <c r="F4" i="8" s="1"/>
  <c r="E7" i="8"/>
  <c r="F7" i="8" s="1"/>
  <c r="C6" i="2" s="1"/>
  <c r="E6" i="2" s="1"/>
  <c r="E6" i="8"/>
  <c r="E9" i="8" l="1"/>
  <c r="F6" i="8"/>
  <c r="C3" i="2"/>
  <c r="C7" i="2"/>
  <c r="E7" i="2" s="1"/>
  <c r="C5" i="2"/>
  <c r="F9" i="8" l="1"/>
  <c r="C2" i="2"/>
  <c r="C11" i="2" l="1"/>
  <c r="E2" i="2"/>
  <c r="H12" i="4"/>
  <c r="E3" i="2" l="1"/>
  <c r="E4" i="2"/>
  <c r="E5" i="2"/>
  <c r="E11" i="2" l="1"/>
  <c r="G6" i="10" l="1"/>
  <c r="C4" i="9" l="1"/>
</calcChain>
</file>

<file path=xl/sharedStrings.xml><?xml version="1.0" encoding="utf-8"?>
<sst xmlns="http://schemas.openxmlformats.org/spreadsheetml/2006/main" count="125" uniqueCount="103">
  <si>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</si>
  <si>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</si>
  <si>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</si>
  <si>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</si>
  <si>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</si>
  <si>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</si>
  <si>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</si>
  <si>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</si>
  <si>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</si>
  <si>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</si>
  <si>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</si>
  <si>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</si>
  <si>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</si>
  <si>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</si>
  <si>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</si>
  <si>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</si>
  <si>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</si>
  <si>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</si>
  <si>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</si>
  <si>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</si>
  <si>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</si>
  <si>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</si>
  <si>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</si>
  <si>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</si>
  <si>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</si>
  <si>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</si>
  <si>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</si>
  <si>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</si>
  <si>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</si>
  <si>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</si>
  <si>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</si>
  <si>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</si>
  <si>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</si>
  <si>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</si>
  <si>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</si>
  <si>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</si>
  <si>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</si>
  <si>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</si>
  <si>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</si>
  <si>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</si>
  <si>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</si>
  <si>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</si>
  <si>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</si>
  <si>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</si>
  <si>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</si>
  <si>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</si>
  <si>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</si>
  <si>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</si>
  <si>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</si>
  <si>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</si>
  <si>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</si>
  <si>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</si>
  <si>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</si>
  <si>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</si>
  <si>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</si>
  <si>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</si>
  <si>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</si>
  <si>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</si>
  <si>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</si>
  <si>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</si>
  <si>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</si>
  <si>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</si>
  <si>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</si>
  <si>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</si>
  <si>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</si>
  <si>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</si>
  <si>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</si>
  <si>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</si>
  <si>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</si>
  <si>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</si>
  <si>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</si>
  <si>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</si>
  <si>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杨波涛</t>
  </si>
  <si>
    <t>周梦雪</t>
  </si>
  <si>
    <t>陶文强</t>
  </si>
  <si>
    <t>易  晨</t>
  </si>
  <si>
    <t>比亚迪</t>
  </si>
  <si>
    <t>易晨</t>
  </si>
  <si>
    <t>合计</t>
    <phoneticPr fontId="21" type="noConversion"/>
  </si>
  <si>
    <t>杨波涛</t>
    <phoneticPr fontId="21" type="noConversion"/>
  </si>
  <si>
    <t>韩松松</t>
    <phoneticPr fontId="21" type="noConversion"/>
  </si>
  <si>
    <t>FE-3AH/FE-6AB</t>
    <phoneticPr fontId="21" type="noConversion"/>
  </si>
  <si>
    <t>FE3AH</t>
    <phoneticPr fontId="21" type="noConversion"/>
  </si>
  <si>
    <t>当月结算工时/Caculated Hours</t>
    <phoneticPr fontId="21" type="noConversion"/>
  </si>
  <si>
    <t>张海洋</t>
    <phoneticPr fontId="21" type="noConversion"/>
  </si>
  <si>
    <t>韩松松</t>
    <phoneticPr fontId="21" type="noConversion"/>
  </si>
  <si>
    <t>张海洋</t>
    <phoneticPr fontId="21" type="noConversion"/>
  </si>
  <si>
    <t>GE13/FE-6AB/FE-3AH</t>
    <phoneticPr fontId="21" type="noConversion"/>
  </si>
  <si>
    <t>陶文强</t>
    <phoneticPr fontId="21" type="noConversion"/>
  </si>
  <si>
    <t>杨波涛</t>
    <phoneticPr fontId="21" type="noConversion"/>
  </si>
  <si>
    <t>易晨</t>
    <phoneticPr fontId="21" type="noConversion"/>
  </si>
  <si>
    <t>周梦雪</t>
    <phoneticPr fontId="21" type="noConversion"/>
  </si>
  <si>
    <t>韩松松</t>
    <phoneticPr fontId="21" type="noConversion"/>
  </si>
  <si>
    <t>张海洋</t>
    <phoneticPr fontId="21" type="noConversion"/>
  </si>
  <si>
    <t>GE-13/3AH</t>
    <phoneticPr fontId="21" type="noConversion"/>
  </si>
  <si>
    <t>FE-6AB/FE-6AH</t>
    <phoneticPr fontId="21" type="noConversion"/>
  </si>
  <si>
    <t>陶文强</t>
    <phoneticPr fontId="21" type="noConversion"/>
  </si>
  <si>
    <t>比亚迪</t>
    <phoneticPr fontId="21" type="noConversion"/>
  </si>
  <si>
    <t>出差补贴</t>
    <phoneticPr fontId="21" type="noConversion"/>
  </si>
  <si>
    <t>往返交通</t>
    <phoneticPr fontId="21" type="noConversion"/>
  </si>
  <si>
    <t>酒店住宿费</t>
    <phoneticPr fontId="21" type="noConversion"/>
  </si>
  <si>
    <t>陶文强</t>
    <phoneticPr fontId="21" type="noConversion"/>
  </si>
  <si>
    <t>寄回生活用品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</si>
</sst>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yyyy\-mm\-dd;@"/>
    <numFmt numFmtId="178" formatCode="0.00_);[Red]\(0.00\)"/>
    <numFmt numFmtId="179" formatCode="0.00_);\(0.00\)"/>
  </numFmts>
  <fonts count="40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3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0" fillId="20" borderId="0" xfId="0" applyFill="1">
      <alignment vertical="center"/>
    </xf>
    <xf numFmtId="0" fontId="0" fillId="20" borderId="13" xfId="0" applyFill="1" applyBorder="1" applyAlignment="1">
      <alignment horizontal="left" vertical="center"/>
    </xf>
    <xf numFmtId="0" fontId="6" fillId="20" borderId="13" xfId="0" applyFont="1" applyFill="1" applyBorder="1" applyAlignment="1">
      <alignment horizontal="left" vertical="center"/>
    </xf>
    <xf numFmtId="0" fontId="35" fillId="20" borderId="13" xfId="0" applyFont="1" applyFill="1" applyBorder="1" applyAlignment="1">
      <alignment horizontal="left" vertical="center"/>
    </xf>
    <xf numFmtId="178" fontId="0" fillId="20" borderId="13" xfId="0" applyNumberForma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left" vertical="center"/>
    </xf>
    <xf numFmtId="0" fontId="0" fillId="20" borderId="0" xfId="0" applyFill="1" applyBorder="1">
      <alignment vertical="center"/>
    </xf>
    <xf numFmtId="178" fontId="24" fillId="2" borderId="13" xfId="0" applyNumberFormat="1" applyFont="1" applyFill="1" applyBorder="1" applyAlignment="1">
      <alignment horizontal="center" vertical="center"/>
    </xf>
    <xf numFmtId="0" fontId="36" fillId="20" borderId="13" xfId="0" applyFont="1" applyFill="1" applyBorder="1" applyAlignment="1">
      <alignment horizontal="center" vertical="center"/>
    </xf>
    <xf numFmtId="0" fontId="37" fillId="20" borderId="13" xfId="0" applyFont="1" applyFill="1" applyBorder="1" applyAlignment="1">
      <alignment horizontal="center" vertical="center"/>
    </xf>
    <xf numFmtId="0" fontId="38" fillId="20" borderId="13" xfId="0" applyFont="1" applyFill="1" applyBorder="1" applyAlignment="1">
      <alignment horizontal="center" vertical="center"/>
    </xf>
    <xf numFmtId="0" fontId="36" fillId="20" borderId="0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178" fontId="24" fillId="0" borderId="0" xfId="0" applyNumberFormat="1" applyFont="1" applyAlignment="1">
      <alignment horizontal="center" vertical="center"/>
    </xf>
    <xf numFmtId="0" fontId="0" fillId="20" borderId="13" xfId="0" applyNumberForma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79" fontId="0" fillId="20" borderId="13" xfId="0" applyNumberFormat="1" applyFill="1" applyBorder="1" applyAlignment="1">
      <alignment horizontal="center" vertical="center" wrapText="1"/>
    </xf>
    <xf numFmtId="179" fontId="6" fillId="20" borderId="13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8" fontId="0" fillId="20" borderId="0" xfId="0" applyNumberFormat="1" applyFill="1" applyAlignment="1">
      <alignment horizontal="center" vertical="center"/>
    </xf>
    <xf numFmtId="178" fontId="0" fillId="0" borderId="0" xfId="0" applyNumberFormat="1">
      <alignment vertical="center"/>
    </xf>
    <xf numFmtId="0" fontId="38" fillId="21" borderId="13" xfId="0" applyFont="1" applyFill="1" applyBorder="1" applyAlignment="1">
      <alignment horizontal="center" vertical="center"/>
    </xf>
    <xf numFmtId="0" fontId="37" fillId="21" borderId="13" xfId="0" applyFont="1" applyFill="1" applyBorder="1" applyAlignment="1">
      <alignment horizontal="center" vertical="center"/>
    </xf>
    <xf numFmtId="179" fontId="0" fillId="21" borderId="13" xfId="0" applyNumberForma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/>
    </xf>
    <xf numFmtId="0" fontId="0" fillId="21" borderId="13" xfId="0" applyNumberForma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1"/>
  <sheetViews>
    <sheetView tabSelected="1" zoomScaleNormal="100" workbookViewId="0">
      <selection activeCell="B3" sqref="B3"/>
    </sheetView>
  </sheetViews>
  <sheetFormatPr defaultColWidth="8.90625" defaultRowHeight="14"/>
  <cols>
    <col min="1" max="1" width="43.36328125" style="21" customWidth="1"/>
    <col min="2" max="2" width="22.90625" style="21" customWidth="1"/>
    <col min="3" max="3" width="18.453125" style="22" customWidth="1"/>
    <col min="4" max="4" width="17.453125" style="21" customWidth="1"/>
    <col min="5" max="5" width="21.6328125" style="22" customWidth="1"/>
    <col min="6" max="6" width="15.26953125" style="21" bestFit="1" customWidth="1"/>
    <col min="7" max="16384" width="8.90625" style="17"/>
  </cols>
  <sheetData>
    <row r="1" spans="1:6" s="13" customFormat="1" ht="29.15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78" t="s">
        <v>88</v>
      </c>
      <c r="C2" s="15">
        <f>'工时清单Effort Hours Breakdown'!F6</f>
        <v>90.13421238521309</v>
      </c>
      <c r="D2" s="37">
        <v>212.35</v>
      </c>
      <c r="E2" s="16">
        <f>C2*D2</f>
        <v>19140</v>
      </c>
      <c r="F2" s="14"/>
    </row>
    <row r="3" spans="1:6">
      <c r="A3" s="14" t="s">
        <v>39</v>
      </c>
      <c r="B3" s="78" t="s">
        <v>89</v>
      </c>
      <c r="C3" s="15">
        <f>'工时清单Effort Hours Breakdown'!F3</f>
        <v>218.78384742170945</v>
      </c>
      <c r="D3" s="37">
        <v>212.35</v>
      </c>
      <c r="E3" s="16">
        <f t="shared" ref="E3:E5" si="0">C3*D3</f>
        <v>46458.75</v>
      </c>
      <c r="F3" s="14"/>
    </row>
    <row r="4" spans="1:6">
      <c r="A4" s="14" t="s">
        <v>39</v>
      </c>
      <c r="B4" s="78" t="s">
        <v>90</v>
      </c>
      <c r="C4" s="15">
        <f>'工时清单Effort Hours Breakdown'!F5</f>
        <v>170.39659106160246</v>
      </c>
      <c r="D4" s="37">
        <v>223.53</v>
      </c>
      <c r="E4" s="16">
        <f t="shared" si="0"/>
        <v>38088.75</v>
      </c>
      <c r="F4" s="14"/>
    </row>
    <row r="5" spans="1:6">
      <c r="A5" s="14" t="s">
        <v>39</v>
      </c>
      <c r="B5" s="78" t="s">
        <v>91</v>
      </c>
      <c r="C5" s="15">
        <f>'工时清单Effort Hours Breakdown'!F4</f>
        <v>178.83800329644455</v>
      </c>
      <c r="D5" s="37">
        <v>212.35</v>
      </c>
      <c r="E5" s="16">
        <f t="shared" si="0"/>
        <v>37976.25</v>
      </c>
      <c r="F5" s="14"/>
    </row>
    <row r="6" spans="1:6">
      <c r="A6" s="14" t="s">
        <v>39</v>
      </c>
      <c r="B6" s="59" t="s">
        <v>92</v>
      </c>
      <c r="C6" s="15">
        <f>'工时清单Effort Hours Breakdown'!F7</f>
        <v>66.819889947658027</v>
      </c>
      <c r="D6" s="37">
        <v>223.53</v>
      </c>
      <c r="E6" s="16">
        <f>C6*D6</f>
        <v>14936.249999999998</v>
      </c>
      <c r="F6" s="37"/>
    </row>
    <row r="7" spans="1:6">
      <c r="A7" s="14" t="s">
        <v>39</v>
      </c>
      <c r="B7" s="59" t="s">
        <v>93</v>
      </c>
      <c r="C7" s="15">
        <f>'工时清单Effort Hours Breakdown'!F8</f>
        <v>29.358475372433229</v>
      </c>
      <c r="D7" s="37">
        <v>223.53</v>
      </c>
      <c r="E7" s="16">
        <f>C7*D7</f>
        <v>6562.5</v>
      </c>
      <c r="F7" s="37"/>
    </row>
    <row r="8" spans="1:6" ht="15" customHeight="1">
      <c r="A8" s="14" t="s">
        <v>40</v>
      </c>
      <c r="B8" s="14"/>
      <c r="C8" s="16"/>
      <c r="D8" s="37"/>
      <c r="E8" s="16"/>
      <c r="F8" s="14"/>
    </row>
    <row r="9" spans="1:6">
      <c r="A9" s="14" t="s">
        <v>41</v>
      </c>
      <c r="B9" s="14"/>
      <c r="C9" s="16">
        <f>E9/D9</f>
        <v>23.841095155012752</v>
      </c>
      <c r="D9" s="37">
        <v>223.53</v>
      </c>
      <c r="E9" s="16">
        <v>5329.2000000000007</v>
      </c>
      <c r="F9" s="14"/>
    </row>
    <row r="10" spans="1:6">
      <c r="A10" s="33" t="s">
        <v>56</v>
      </c>
      <c r="B10" s="28"/>
      <c r="C10" s="29"/>
      <c r="D10" s="28"/>
      <c r="E10" s="29"/>
      <c r="F10" s="28"/>
    </row>
    <row r="11" spans="1:6" ht="18">
      <c r="A11" s="35" t="s">
        <v>57</v>
      </c>
      <c r="B11" s="18"/>
      <c r="C11" s="19">
        <f>SUM(C2:C10)</f>
        <v>778.17211464007357</v>
      </c>
      <c r="D11" s="18"/>
      <c r="E11" s="57">
        <f>SUM(E2:E10)</f>
        <v>168491.7</v>
      </c>
      <c r="F11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33"/>
  <sheetViews>
    <sheetView zoomScale="80" zoomScaleNormal="80" workbookViewId="0">
      <pane xSplit="2" topLeftCell="C1" activePane="topRight" state="frozen"/>
      <selection pane="topRight" activeCell="F9" sqref="F9"/>
    </sheetView>
  </sheetViews>
  <sheetFormatPr defaultColWidth="9" defaultRowHeight="14"/>
  <cols>
    <col min="1" max="1" width="10.36328125" bestFit="1" customWidth="1"/>
    <col min="2" max="2" width="15" customWidth="1"/>
    <col min="3" max="3" width="22.6328125" customWidth="1"/>
    <col min="4" max="4" width="13.7265625" customWidth="1"/>
    <col min="5" max="5" width="10.453125" customWidth="1"/>
    <col min="6" max="6" width="14.6328125" customWidth="1"/>
    <col min="7" max="7" width="16.26953125" style="5" customWidth="1"/>
    <col min="8" max="13" width="9" customWidth="1"/>
    <col min="14" max="14" width="8" customWidth="1"/>
  </cols>
  <sheetData>
    <row r="1" spans="1:36">
      <c r="A1" s="5"/>
      <c r="G1"/>
      <c r="S1" s="56"/>
    </row>
    <row r="2" spans="1:36" ht="42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3" t="s">
        <v>83</v>
      </c>
      <c r="G2" s="24" t="s">
        <v>70</v>
      </c>
    </row>
    <row r="3" spans="1:36">
      <c r="A3" s="38">
        <v>1</v>
      </c>
      <c r="B3" s="60" t="s">
        <v>72</v>
      </c>
      <c r="C3" s="38" t="s">
        <v>81</v>
      </c>
      <c r="D3" s="37">
        <f>23*8</f>
        <v>184</v>
      </c>
      <c r="E3" s="45">
        <f>B15-D3</f>
        <v>22.48333333333332</v>
      </c>
      <c r="F3" s="45">
        <f>((D3+E3)*225)/'博世项目统计Project Expenses Summary'!D3</f>
        <v>218.78384742170945</v>
      </c>
      <c r="G3" s="37"/>
    </row>
    <row r="4" spans="1:36">
      <c r="A4" s="38">
        <v>2</v>
      </c>
      <c r="B4" s="60" t="s">
        <v>73</v>
      </c>
      <c r="C4" s="38" t="s">
        <v>94</v>
      </c>
      <c r="D4" s="37">
        <f>19*8</f>
        <v>152</v>
      </c>
      <c r="E4" s="45">
        <f>B17-D4</f>
        <v>16.783333333333331</v>
      </c>
      <c r="F4" s="45">
        <f>((D4+E4)*225)/'博世项目统计Project Expenses Summary'!D5</f>
        <v>178.83800329644455</v>
      </c>
      <c r="G4" s="37"/>
      <c r="K4" s="76"/>
    </row>
    <row r="5" spans="1:36">
      <c r="A5" s="38">
        <v>3</v>
      </c>
      <c r="B5" s="60" t="s">
        <v>75</v>
      </c>
      <c r="C5" s="38" t="s">
        <v>95</v>
      </c>
      <c r="D5" s="37">
        <f>20*8</f>
        <v>160</v>
      </c>
      <c r="E5" s="45">
        <f>B16-D5</f>
        <v>9.2833333333333314</v>
      </c>
      <c r="F5" s="45">
        <f>((D5+E5)*225)/'博世项目统计Project Expenses Summary'!D4</f>
        <v>170.39659106160246</v>
      </c>
      <c r="G5" s="37"/>
    </row>
    <row r="6" spans="1:36">
      <c r="A6" s="38">
        <v>4</v>
      </c>
      <c r="B6" s="60" t="s">
        <v>74</v>
      </c>
      <c r="C6" s="38" t="s">
        <v>76</v>
      </c>
      <c r="D6" s="37">
        <f>10*8</f>
        <v>80</v>
      </c>
      <c r="E6" s="45">
        <f>B14-D6</f>
        <v>5.0666666666666629</v>
      </c>
      <c r="F6" s="45">
        <f>((D6+E6)*225)/'博世项目统计Project Expenses Summary'!D2</f>
        <v>90.13421238521309</v>
      </c>
      <c r="G6" s="37"/>
    </row>
    <row r="7" spans="1:36" ht="13.5" customHeight="1">
      <c r="A7" s="38">
        <v>6</v>
      </c>
      <c r="B7" s="60" t="s">
        <v>85</v>
      </c>
      <c r="C7" s="38" t="s">
        <v>82</v>
      </c>
      <c r="D7" s="37">
        <f>8*8</f>
        <v>64</v>
      </c>
      <c r="E7" s="45">
        <f>B18-D7</f>
        <v>2.3833333333333258</v>
      </c>
      <c r="F7" s="45">
        <f>((D7+E7)*225)/'博世项目统计Project Expenses Summary'!D6</f>
        <v>66.819889947658027</v>
      </c>
      <c r="G7" s="37"/>
    </row>
    <row r="8" spans="1:36" ht="13.5" customHeight="1">
      <c r="A8" s="38">
        <v>7</v>
      </c>
      <c r="B8" s="60" t="s">
        <v>86</v>
      </c>
      <c r="C8" s="38" t="s">
        <v>87</v>
      </c>
      <c r="D8" s="37">
        <v>52.5</v>
      </c>
      <c r="E8" s="45">
        <f>B19-D8</f>
        <v>0</v>
      </c>
      <c r="F8" s="45">
        <f>((D8+E8)*125)/'博世项目统计Project Expenses Summary'!D7</f>
        <v>29.358475372433229</v>
      </c>
      <c r="G8" s="37"/>
    </row>
    <row r="9" spans="1:36">
      <c r="A9" s="31" t="s">
        <v>71</v>
      </c>
      <c r="B9" s="31"/>
      <c r="C9" s="31"/>
      <c r="D9" s="49">
        <f>SUM(D3:D8)</f>
        <v>692.5</v>
      </c>
      <c r="E9" s="68">
        <f>SUM(E3:E8)</f>
        <v>55.999999999999972</v>
      </c>
      <c r="F9" s="68">
        <f>SUM(F3:F8)</f>
        <v>754.33101948506078</v>
      </c>
      <c r="G9" s="49">
        <v>0</v>
      </c>
    </row>
    <row r="10" spans="1:36" s="61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6" s="61" customFormat="1">
      <c r="A11"/>
      <c r="B11"/>
      <c r="C11"/>
    </row>
    <row r="12" spans="1:36" s="61" customFormat="1" ht="21" customHeight="1">
      <c r="A12"/>
      <c r="B12"/>
      <c r="C12"/>
    </row>
    <row r="13" spans="1:36" s="72" customFormat="1" ht="15">
      <c r="A13" s="69" t="s">
        <v>31</v>
      </c>
      <c r="B13" s="69" t="s">
        <v>78</v>
      </c>
      <c r="C13" s="70">
        <v>1</v>
      </c>
      <c r="D13" s="71">
        <v>2</v>
      </c>
      <c r="E13" s="70">
        <v>3</v>
      </c>
      <c r="F13" s="71">
        <v>4</v>
      </c>
      <c r="G13" s="89">
        <v>5</v>
      </c>
      <c r="H13" s="88">
        <v>6</v>
      </c>
      <c r="I13" s="70">
        <v>7</v>
      </c>
      <c r="J13" s="71">
        <v>8</v>
      </c>
      <c r="K13" s="70">
        <v>9</v>
      </c>
      <c r="L13" s="71">
        <v>10</v>
      </c>
      <c r="M13" s="70">
        <v>11</v>
      </c>
      <c r="N13" s="88">
        <v>12</v>
      </c>
      <c r="O13" s="89">
        <v>13</v>
      </c>
      <c r="P13" s="71">
        <v>14</v>
      </c>
      <c r="Q13" s="70">
        <v>15</v>
      </c>
      <c r="R13" s="71">
        <v>16</v>
      </c>
      <c r="S13" s="70">
        <v>17</v>
      </c>
      <c r="T13" s="71">
        <v>18</v>
      </c>
      <c r="U13" s="89">
        <v>19</v>
      </c>
      <c r="V13" s="88">
        <v>20</v>
      </c>
      <c r="W13" s="70">
        <v>21</v>
      </c>
      <c r="X13" s="71">
        <v>22</v>
      </c>
      <c r="Y13" s="70">
        <v>23</v>
      </c>
      <c r="Z13" s="71">
        <v>24</v>
      </c>
      <c r="AA13" s="70">
        <v>25</v>
      </c>
      <c r="AB13" s="88">
        <v>26</v>
      </c>
      <c r="AC13" s="70">
        <v>27</v>
      </c>
      <c r="AD13" s="71">
        <v>28</v>
      </c>
      <c r="AE13" s="70">
        <v>29</v>
      </c>
      <c r="AF13" s="71">
        <v>30</v>
      </c>
    </row>
    <row r="14" spans="1:36" s="67" customFormat="1">
      <c r="A14" s="62" t="s">
        <v>74</v>
      </c>
      <c r="B14" s="65">
        <f t="shared" ref="B14:B19" si="0">SUM(C14:AF14)</f>
        <v>85.066666666666663</v>
      </c>
      <c r="C14" s="83">
        <v>8.35</v>
      </c>
      <c r="D14" s="83">
        <v>8.2666666666666675</v>
      </c>
      <c r="E14" s="83">
        <v>8.0500000000000007</v>
      </c>
      <c r="F14" s="83"/>
      <c r="G14" s="90"/>
      <c r="H14" s="90"/>
      <c r="I14" s="83"/>
      <c r="J14" s="83">
        <v>8.5500000000000007</v>
      </c>
      <c r="K14" s="83">
        <v>9.9499999999999993</v>
      </c>
      <c r="L14" s="83">
        <v>9.3833333333333329</v>
      </c>
      <c r="M14" s="83">
        <v>8.5166666666666675</v>
      </c>
      <c r="N14" s="90"/>
      <c r="O14" s="90"/>
      <c r="P14" s="83"/>
      <c r="Q14" s="83"/>
      <c r="R14" s="83"/>
      <c r="S14" s="83"/>
      <c r="T14" s="83"/>
      <c r="U14" s="90"/>
      <c r="V14" s="90"/>
      <c r="W14" s="83"/>
      <c r="X14" s="83"/>
      <c r="Y14" s="83"/>
      <c r="Z14" s="83"/>
      <c r="AA14" s="83"/>
      <c r="AB14" s="90"/>
      <c r="AC14" s="83">
        <v>8</v>
      </c>
      <c r="AD14" s="83">
        <v>8</v>
      </c>
      <c r="AE14" s="83">
        <v>8</v>
      </c>
      <c r="AF14" s="83"/>
      <c r="AG14" s="80"/>
      <c r="AH14" s="80"/>
      <c r="AI14" s="80"/>
      <c r="AJ14" s="80"/>
    </row>
    <row r="15" spans="1:36" s="67" customFormat="1">
      <c r="A15" s="63" t="s">
        <v>79</v>
      </c>
      <c r="B15" s="65">
        <f t="shared" si="0"/>
        <v>206.48333333333332</v>
      </c>
      <c r="C15" s="83">
        <v>8.8000000000000007</v>
      </c>
      <c r="D15" s="83">
        <v>9.0166666666666675</v>
      </c>
      <c r="E15" s="83">
        <v>8.1999999999999993</v>
      </c>
      <c r="F15" s="83">
        <v>8.5166666666666675</v>
      </c>
      <c r="G15" s="90"/>
      <c r="H15" s="90"/>
      <c r="I15" s="83">
        <v>8.8166666666666664</v>
      </c>
      <c r="J15" s="83">
        <f>10.4333333333333-1</f>
        <v>9.4333333333332998</v>
      </c>
      <c r="K15" s="83">
        <v>8.6333333333333329</v>
      </c>
      <c r="L15" s="83">
        <v>8.1166666666666671</v>
      </c>
      <c r="M15" s="83">
        <v>8.1166666666666671</v>
      </c>
      <c r="N15" s="90"/>
      <c r="O15" s="90"/>
      <c r="P15" s="83">
        <v>8.75</v>
      </c>
      <c r="Q15" s="83">
        <v>8.15</v>
      </c>
      <c r="R15" s="83">
        <v>9.5166666666666675</v>
      </c>
      <c r="S15" s="83">
        <f>11.65-1</f>
        <v>10.65</v>
      </c>
      <c r="T15" s="83">
        <v>8.4166666666666661</v>
      </c>
      <c r="U15" s="90"/>
      <c r="V15" s="90"/>
      <c r="W15" s="83">
        <v>8.0166666666666675</v>
      </c>
      <c r="X15" s="83">
        <v>8.5166666666666675</v>
      </c>
      <c r="Y15" s="83">
        <v>9.3000000000000007</v>
      </c>
      <c r="Z15" s="83">
        <v>9.5666666666666664</v>
      </c>
      <c r="AA15" s="83">
        <v>10.050000000000001</v>
      </c>
      <c r="AB15" s="90"/>
      <c r="AC15" s="83">
        <v>8.5666666666666664</v>
      </c>
      <c r="AD15" s="83">
        <f>12.1333333333333-1</f>
        <v>11.133333333333301</v>
      </c>
      <c r="AE15" s="83">
        <v>9.6999999999999993</v>
      </c>
      <c r="AF15" s="83">
        <v>8.5</v>
      </c>
      <c r="AG15" s="80"/>
      <c r="AH15" s="80"/>
      <c r="AI15" s="80"/>
      <c r="AJ15" s="80"/>
    </row>
    <row r="16" spans="1:36" s="67" customFormat="1">
      <c r="A16" s="62" t="s">
        <v>77</v>
      </c>
      <c r="B16" s="65">
        <f t="shared" si="0"/>
        <v>169.28333333333333</v>
      </c>
      <c r="C16" s="83">
        <v>8.1999999999999993</v>
      </c>
      <c r="D16" s="83">
        <v>8.2333333333333325</v>
      </c>
      <c r="E16" s="83"/>
      <c r="F16" s="83">
        <v>7.95</v>
      </c>
      <c r="G16" s="90"/>
      <c r="H16" s="90"/>
      <c r="I16" s="83">
        <v>8.4</v>
      </c>
      <c r="J16" s="83">
        <v>8.1999999999999993</v>
      </c>
      <c r="K16" s="83">
        <v>8.65</v>
      </c>
      <c r="L16" s="83">
        <v>8.7333333333333325</v>
      </c>
      <c r="M16" s="83">
        <v>10.183333333333334</v>
      </c>
      <c r="N16" s="90">
        <v>11.016666666666667</v>
      </c>
      <c r="O16" s="90">
        <v>4.166666666666667</v>
      </c>
      <c r="P16" s="83">
        <v>8.65</v>
      </c>
      <c r="Q16" s="83">
        <v>9.0666666666666664</v>
      </c>
      <c r="R16" s="83">
        <f>11.0833333333333-1</f>
        <v>10.0833333333333</v>
      </c>
      <c r="S16" s="83">
        <v>8.5</v>
      </c>
      <c r="T16" s="83">
        <v>8.15</v>
      </c>
      <c r="U16" s="90"/>
      <c r="V16" s="90"/>
      <c r="W16" s="83">
        <v>8.25</v>
      </c>
      <c r="X16" s="83">
        <v>8.1166666666666671</v>
      </c>
      <c r="Y16" s="83">
        <v>8.1833333333333336</v>
      </c>
      <c r="Z16" s="83">
        <v>8.25</v>
      </c>
      <c r="AA16" s="83">
        <v>8.3000000000000007</v>
      </c>
      <c r="AB16" s="90"/>
      <c r="AC16" s="83"/>
      <c r="AD16" s="83"/>
      <c r="AE16" s="83"/>
      <c r="AF16" s="83"/>
      <c r="AG16" s="80"/>
      <c r="AH16" s="80"/>
      <c r="AI16" s="80"/>
      <c r="AJ16" s="80"/>
    </row>
    <row r="17" spans="1:36" s="67" customFormat="1">
      <c r="A17" s="64" t="s">
        <v>73</v>
      </c>
      <c r="B17" s="65">
        <f t="shared" si="0"/>
        <v>168.78333333333333</v>
      </c>
      <c r="C17" s="83"/>
      <c r="D17" s="84">
        <f>10.2666666666667-1</f>
        <v>9.2666666666666995</v>
      </c>
      <c r="E17" s="83">
        <v>9.0500000000000007</v>
      </c>
      <c r="F17" s="83"/>
      <c r="G17" s="90"/>
      <c r="H17" s="90"/>
      <c r="I17" s="83">
        <f>10.9833333333333-1</f>
        <v>9.9833333333333005</v>
      </c>
      <c r="J17" s="84">
        <v>8.75</v>
      </c>
      <c r="K17" s="84">
        <v>9.2166666666666668</v>
      </c>
      <c r="L17" s="84">
        <v>8.7833333333333332</v>
      </c>
      <c r="M17" s="83">
        <v>8.6166666666666671</v>
      </c>
      <c r="N17" s="90">
        <v>9.65</v>
      </c>
      <c r="O17" s="90"/>
      <c r="P17" s="83">
        <v>8.4166666666666661</v>
      </c>
      <c r="Q17" s="83">
        <v>8.6666666666666661</v>
      </c>
      <c r="R17" s="83">
        <v>8.3333333333333339</v>
      </c>
      <c r="S17" s="83">
        <v>8.3000000000000007</v>
      </c>
      <c r="T17" s="83">
        <v>8.7333333333333325</v>
      </c>
      <c r="U17" s="90"/>
      <c r="V17" s="90"/>
      <c r="W17" s="83">
        <v>9.5166666666666675</v>
      </c>
      <c r="X17" s="83">
        <v>8.5833333333333339</v>
      </c>
      <c r="Y17" s="83">
        <v>9.3166666666666664</v>
      </c>
      <c r="Z17" s="83">
        <v>8.5333333333333332</v>
      </c>
      <c r="AA17" s="83">
        <v>8.4499999999999993</v>
      </c>
      <c r="AB17" s="90"/>
      <c r="AC17" s="83">
        <v>8.6166666666666671</v>
      </c>
      <c r="AD17" s="83"/>
      <c r="AE17" s="83"/>
      <c r="AF17" s="83"/>
      <c r="AG17" s="80"/>
      <c r="AH17" s="80"/>
      <c r="AI17" s="80"/>
      <c r="AJ17" s="80"/>
    </row>
    <row r="18" spans="1:36" s="67" customFormat="1">
      <c r="A18" s="66" t="s">
        <v>80</v>
      </c>
      <c r="B18" s="65">
        <f t="shared" si="0"/>
        <v>66.383333333333326</v>
      </c>
      <c r="C18" s="83">
        <v>8.2166666666666668</v>
      </c>
      <c r="D18" s="83">
        <v>8.1999999999999993</v>
      </c>
      <c r="E18" s="83">
        <v>8.2166666666666668</v>
      </c>
      <c r="F18" s="83">
        <v>8.6999999999999993</v>
      </c>
      <c r="G18" s="90"/>
      <c r="H18" s="90"/>
      <c r="I18" s="83">
        <v>8.2833333333333332</v>
      </c>
      <c r="J18" s="83">
        <v>8.25</v>
      </c>
      <c r="K18" s="83">
        <v>8.3833333333333329</v>
      </c>
      <c r="L18" s="83">
        <v>8.1333333333333329</v>
      </c>
      <c r="M18" s="83"/>
      <c r="N18" s="90"/>
      <c r="O18" s="90"/>
      <c r="P18" s="83"/>
      <c r="Q18" s="83"/>
      <c r="R18" s="83"/>
      <c r="S18" s="83"/>
      <c r="T18" s="83"/>
      <c r="U18" s="90"/>
      <c r="V18" s="90"/>
      <c r="W18" s="83"/>
      <c r="X18" s="83"/>
      <c r="Y18" s="83"/>
      <c r="Z18" s="83"/>
      <c r="AA18" s="83"/>
      <c r="AB18" s="90"/>
      <c r="AC18" s="83"/>
      <c r="AD18" s="83"/>
      <c r="AE18" s="83"/>
      <c r="AF18" s="83"/>
      <c r="AG18" s="80"/>
      <c r="AH18" s="80"/>
      <c r="AI18" s="80"/>
      <c r="AJ18" s="80"/>
    </row>
    <row r="19" spans="1:36" s="61" customFormat="1">
      <c r="A19" s="66" t="s">
        <v>84</v>
      </c>
      <c r="B19" s="65">
        <f t="shared" si="0"/>
        <v>52.5</v>
      </c>
      <c r="C19" s="79"/>
      <c r="D19" s="79"/>
      <c r="E19" s="79"/>
      <c r="F19" s="79"/>
      <c r="G19" s="91"/>
      <c r="H19" s="92"/>
      <c r="I19" s="75"/>
      <c r="J19" s="79">
        <v>8</v>
      </c>
      <c r="K19" s="79"/>
      <c r="L19" s="79"/>
      <c r="M19" s="79"/>
      <c r="N19" s="91"/>
      <c r="O19" s="92"/>
      <c r="P19" s="75">
        <v>8</v>
      </c>
      <c r="Q19" s="79">
        <v>8</v>
      </c>
      <c r="R19" s="79">
        <v>4.5</v>
      </c>
      <c r="S19" s="79">
        <v>8</v>
      </c>
      <c r="T19" s="79">
        <v>8</v>
      </c>
      <c r="U19" s="91"/>
      <c r="V19" s="92"/>
      <c r="W19" s="75">
        <v>8</v>
      </c>
      <c r="X19" s="75"/>
      <c r="Y19" s="79"/>
      <c r="Z19" s="79"/>
      <c r="AA19" s="75"/>
      <c r="AB19" s="92"/>
      <c r="AC19" s="75"/>
      <c r="AD19" s="79"/>
      <c r="AE19" s="79"/>
      <c r="AF19" s="79"/>
      <c r="AG19" s="81"/>
      <c r="AH19" s="81"/>
      <c r="AI19" s="81"/>
      <c r="AJ19" s="81"/>
    </row>
    <row r="20" spans="1:36">
      <c r="B20" s="81"/>
      <c r="C20" s="5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5"/>
      <c r="AH20" s="5"/>
      <c r="AI20" s="5"/>
      <c r="AJ20" s="5"/>
    </row>
    <row r="21" spans="1:36">
      <c r="B21" s="85"/>
      <c r="C21" s="5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5"/>
      <c r="AH21" s="5"/>
      <c r="AI21" s="5"/>
      <c r="AJ21" s="5"/>
    </row>
    <row r="22" spans="1:36">
      <c r="B22" s="86"/>
      <c r="D22" s="61"/>
      <c r="E22" s="61"/>
      <c r="F22" s="61"/>
      <c r="G22" s="8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</row>
    <row r="23" spans="1:36">
      <c r="B23" s="87"/>
      <c r="D23" s="61"/>
      <c r="E23" s="61"/>
      <c r="F23" s="61"/>
      <c r="G23" s="8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</row>
    <row r="27" spans="1:36">
      <c r="G27" s="77"/>
    </row>
    <row r="28" spans="1:36">
      <c r="G28" s="77"/>
    </row>
    <row r="29" spans="1:36">
      <c r="G29" s="77"/>
    </row>
    <row r="30" spans="1:36">
      <c r="G30" s="77"/>
    </row>
    <row r="31" spans="1:36">
      <c r="G31" s="77"/>
    </row>
    <row r="32" spans="1:36">
      <c r="G32" s="77"/>
    </row>
    <row r="33" spans="7:7">
      <c r="G33" s="77"/>
    </row>
  </sheetData>
  <phoneticPr fontId="21" type="noConversion"/>
  <dataValidations count="1">
    <dataValidation type="list" allowBlank="1" showInputMessage="1" showErrorMessage="1" sqref="V15:AB15" xr:uid="{00000000-0002-0000-0100-000000000000}">
      <formula1>"M2,VP1,VP2,TT,PP"</formula1>
    </dataValidation>
  </dataValidations>
  <pageMargins left="0.69930555555555596" right="0.69930555555555596" top="0.75" bottom="0.75" header="0.3" footer="0.3"/>
  <pageSetup paperSize="9" scale="91" orientation="landscape" r:id="rId1"/>
  <ignoredErrors>
    <ignoredError sqref="E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4"/>
  <cols>
    <col min="2" max="2" width="13.906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10" zoomScaleNormal="110" workbookViewId="0">
      <selection activeCell="C16" sqref="C16"/>
    </sheetView>
  </sheetViews>
  <sheetFormatPr defaultColWidth="9" defaultRowHeight="14"/>
  <cols>
    <col min="1" max="1" width="11.36328125" style="21" customWidth="1"/>
    <col min="2" max="2" width="27.7265625" style="21" customWidth="1"/>
    <col min="3" max="3" width="20.6328125" style="21" customWidth="1"/>
    <col min="4" max="4" width="13" style="21" customWidth="1"/>
    <col min="5" max="5" width="23" style="21" customWidth="1"/>
    <col min="6" max="6" width="22.6328125" style="21" customWidth="1"/>
    <col min="7" max="7" width="28.36328125" style="21" customWidth="1"/>
    <col min="8" max="8" width="18" style="22" customWidth="1"/>
    <col min="9" max="16384" width="9" style="17"/>
  </cols>
  <sheetData>
    <row r="1" spans="1:8" s="26" customFormat="1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7"/>
      <c r="D2" s="14"/>
      <c r="E2" s="14"/>
      <c r="F2" s="27"/>
      <c r="G2" s="14"/>
      <c r="H2" s="14"/>
    </row>
    <row r="3" spans="1:8">
      <c r="A3" s="14">
        <v>2</v>
      </c>
      <c r="B3" s="14"/>
      <c r="C3" s="37"/>
      <c r="D3" s="14"/>
      <c r="E3" s="14"/>
      <c r="F3" s="27"/>
      <c r="G3" s="14"/>
      <c r="H3" s="14"/>
    </row>
    <row r="4" spans="1:8">
      <c r="A4" s="14">
        <v>3</v>
      </c>
      <c r="B4" s="14"/>
      <c r="C4" s="37"/>
      <c r="D4" s="14"/>
      <c r="E4" s="14"/>
      <c r="F4" s="27"/>
      <c r="G4" s="14"/>
      <c r="H4" s="16"/>
    </row>
    <row r="5" spans="1:8">
      <c r="A5" s="14">
        <v>4</v>
      </c>
      <c r="B5" s="14"/>
      <c r="C5" s="37"/>
      <c r="D5" s="14"/>
      <c r="E5" s="14"/>
      <c r="F5" s="27"/>
      <c r="G5" s="14"/>
      <c r="H5" s="16"/>
    </row>
    <row r="6" spans="1:8">
      <c r="A6" s="14">
        <v>5</v>
      </c>
      <c r="B6" s="14"/>
      <c r="C6" s="37"/>
      <c r="D6" s="14"/>
      <c r="E6" s="14"/>
      <c r="F6" s="27"/>
      <c r="G6" s="14"/>
      <c r="H6" s="16"/>
    </row>
    <row r="7" spans="1:8">
      <c r="A7" s="14">
        <v>6</v>
      </c>
      <c r="B7" s="14"/>
      <c r="C7" s="37"/>
      <c r="D7" s="14"/>
      <c r="E7" s="14"/>
      <c r="F7" s="27"/>
      <c r="G7" s="14"/>
      <c r="H7" s="16"/>
    </row>
    <row r="8" spans="1:8">
      <c r="A8" s="14">
        <v>7</v>
      </c>
      <c r="B8" s="14"/>
      <c r="C8" s="37"/>
      <c r="D8" s="14"/>
      <c r="E8" s="14"/>
      <c r="F8" s="27"/>
      <c r="G8" s="14"/>
      <c r="H8" s="16"/>
    </row>
    <row r="9" spans="1:8">
      <c r="A9" s="14">
        <v>8</v>
      </c>
      <c r="B9" s="14"/>
      <c r="C9" s="37"/>
      <c r="D9" s="34"/>
      <c r="E9" s="34"/>
      <c r="F9" s="27"/>
      <c r="G9" s="34"/>
      <c r="H9" s="29"/>
    </row>
    <row r="10" spans="1:8">
      <c r="A10" s="14">
        <v>9</v>
      </c>
      <c r="B10" s="14"/>
      <c r="C10" s="37"/>
      <c r="D10" s="14"/>
      <c r="E10" s="14"/>
      <c r="F10" s="27"/>
      <c r="G10" s="14"/>
      <c r="H10" s="16"/>
    </row>
    <row r="11" spans="1:8">
      <c r="A11" s="14">
        <v>10</v>
      </c>
      <c r="B11" s="14"/>
      <c r="C11" s="37"/>
      <c r="D11" s="14"/>
      <c r="E11" s="14"/>
      <c r="F11" s="27"/>
      <c r="G11" s="14"/>
      <c r="H11" s="16"/>
    </row>
    <row r="12" spans="1:8">
      <c r="A12" s="93" t="s">
        <v>64</v>
      </c>
      <c r="B12" s="94"/>
      <c r="C12" s="94"/>
      <c r="D12" s="95"/>
      <c r="E12" s="94"/>
      <c r="F12" s="94"/>
      <c r="G12" s="96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Normal="100" workbookViewId="0">
      <selection activeCell="D4" sqref="D4"/>
    </sheetView>
  </sheetViews>
  <sheetFormatPr defaultColWidth="9" defaultRowHeight="14"/>
  <cols>
    <col min="1" max="1" width="13" style="17" customWidth="1"/>
    <col min="2" max="3" width="20.08984375" style="21" customWidth="1"/>
    <col min="4" max="4" width="15.08984375" style="21" customWidth="1"/>
    <col min="5" max="5" width="63.36328125" style="17" customWidth="1"/>
    <col min="6" max="6" width="9" style="17" hidden="1" customWidth="1"/>
    <col min="7" max="8" width="9" style="17"/>
    <col min="9" max="9" width="5.90625" style="17" customWidth="1"/>
    <col min="10" max="10" width="25.08984375" style="17" customWidth="1"/>
    <col min="11" max="11" width="13.90625" style="17" customWidth="1"/>
    <col min="12" max="16384" width="9" style="17"/>
  </cols>
  <sheetData>
    <row r="1" spans="1:5" ht="15" customHeight="1">
      <c r="A1" s="32" t="s">
        <v>49</v>
      </c>
      <c r="B1" s="32" t="s">
        <v>50</v>
      </c>
      <c r="C1" s="24" t="s">
        <v>67</v>
      </c>
      <c r="D1" s="32" t="s">
        <v>51</v>
      </c>
      <c r="E1" s="30" t="s">
        <v>52</v>
      </c>
    </row>
    <row r="2" spans="1:5" ht="15" customHeight="1">
      <c r="A2" s="37">
        <v>1</v>
      </c>
      <c r="B2" s="59" t="s">
        <v>96</v>
      </c>
      <c r="C2" s="59" t="s">
        <v>97</v>
      </c>
      <c r="D2" s="45">
        <v>1400</v>
      </c>
      <c r="E2" s="59" t="s">
        <v>98</v>
      </c>
    </row>
    <row r="3" spans="1:5" ht="15" customHeight="1">
      <c r="A3" s="37">
        <v>2</v>
      </c>
      <c r="B3" s="59" t="s">
        <v>96</v>
      </c>
      <c r="C3" s="59" t="s">
        <v>97</v>
      </c>
      <c r="D3" s="45">
        <v>3327.2000000000003</v>
      </c>
      <c r="E3" s="59" t="s">
        <v>99</v>
      </c>
    </row>
    <row r="4" spans="1:5" ht="15" customHeight="1">
      <c r="A4" s="37">
        <v>3</v>
      </c>
      <c r="B4" s="59" t="s">
        <v>96</v>
      </c>
      <c r="C4" s="59" t="s">
        <v>97</v>
      </c>
      <c r="D4" s="45">
        <v>338</v>
      </c>
      <c r="E4" s="59" t="s">
        <v>100</v>
      </c>
    </row>
    <row r="5" spans="1:5" ht="15" customHeight="1">
      <c r="A5" s="37">
        <v>4</v>
      </c>
      <c r="B5" s="82" t="s">
        <v>101</v>
      </c>
      <c r="C5" s="59" t="s">
        <v>97</v>
      </c>
      <c r="D5" s="45">
        <v>264</v>
      </c>
      <c r="E5" s="59" t="s">
        <v>102</v>
      </c>
    </row>
    <row r="6" spans="1:5" ht="15" customHeight="1">
      <c r="A6" s="37">
        <v>5</v>
      </c>
      <c r="B6" s="82"/>
      <c r="C6" s="82"/>
      <c r="D6" s="45"/>
      <c r="E6" s="43"/>
    </row>
    <row r="7" spans="1:5">
      <c r="A7" s="97" t="s">
        <v>62</v>
      </c>
      <c r="B7" s="98"/>
      <c r="C7" s="58"/>
      <c r="D7" s="46">
        <f>SUM(D2:D6)</f>
        <v>5329.2000000000007</v>
      </c>
      <c r="E7" s="31"/>
    </row>
    <row r="16" spans="1:5">
      <c r="B16" s="74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90625" defaultRowHeight="14"/>
  <cols>
    <col min="1" max="1" width="10.90625" style="17"/>
    <col min="2" max="2" width="29.36328125" style="17" customWidth="1"/>
    <col min="3" max="3" width="23.36328125" style="17" customWidth="1"/>
    <col min="4" max="4" width="18.08984375" style="17" customWidth="1"/>
    <col min="5" max="5" width="16" style="55" customWidth="1"/>
    <col min="6" max="6" width="12.36328125" style="17" customWidth="1"/>
    <col min="7" max="7" width="12.6328125" style="52" customWidth="1"/>
    <col min="8" max="8" width="30.90625" style="17" customWidth="1"/>
    <col min="9" max="16384" width="10.90625" style="17"/>
  </cols>
  <sheetData>
    <row r="1" spans="1:8" ht="23.15" customHeight="1">
      <c r="A1" s="47" t="s">
        <v>63</v>
      </c>
      <c r="B1" s="32" t="s">
        <v>53</v>
      </c>
      <c r="C1" s="24" t="s">
        <v>67</v>
      </c>
      <c r="D1" s="32" t="s">
        <v>54</v>
      </c>
      <c r="E1" s="53" t="s">
        <v>61</v>
      </c>
      <c r="F1" s="32" t="s">
        <v>58</v>
      </c>
      <c r="G1" s="50" t="s">
        <v>60</v>
      </c>
      <c r="H1" s="32" t="s">
        <v>59</v>
      </c>
    </row>
    <row r="2" spans="1:8" ht="23.15" customHeight="1">
      <c r="A2" s="37">
        <v>1</v>
      </c>
      <c r="B2" s="32"/>
      <c r="C2" s="32"/>
      <c r="D2" s="37"/>
      <c r="E2" s="29"/>
      <c r="F2" s="37"/>
      <c r="G2" s="45"/>
      <c r="H2" s="38"/>
    </row>
    <row r="3" spans="1:8" ht="26.15" customHeight="1">
      <c r="A3" s="37">
        <v>2</v>
      </c>
      <c r="B3" s="39"/>
      <c r="C3" s="39"/>
      <c r="D3" s="40"/>
      <c r="E3" s="29"/>
      <c r="F3" s="37"/>
      <c r="G3" s="45"/>
      <c r="H3" s="38"/>
    </row>
    <row r="4" spans="1:8" ht="26.15" customHeight="1">
      <c r="A4" s="37">
        <v>3</v>
      </c>
      <c r="B4" s="39"/>
      <c r="C4" s="39"/>
      <c r="D4" s="40"/>
      <c r="E4" s="29"/>
      <c r="F4" s="37"/>
      <c r="G4" s="45"/>
      <c r="H4" s="38"/>
    </row>
    <row r="5" spans="1:8" ht="57" customHeight="1">
      <c r="A5" s="37">
        <v>4</v>
      </c>
      <c r="B5" s="39"/>
      <c r="C5" s="39"/>
      <c r="D5" s="41"/>
      <c r="E5" s="29"/>
      <c r="F5" s="37"/>
      <c r="G5" s="45"/>
      <c r="H5" s="42"/>
    </row>
    <row r="6" spans="1:8" ht="28" customHeight="1">
      <c r="A6" s="49"/>
      <c r="B6" s="44" t="s">
        <v>55</v>
      </c>
      <c r="C6" s="44"/>
      <c r="D6" s="48"/>
      <c r="E6" s="54"/>
      <c r="F6" s="36"/>
      <c r="G6" s="51">
        <f>SUM(G2:G5)</f>
        <v>0</v>
      </c>
      <c r="H6" s="31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4"/>
  <cols>
    <col min="2" max="2" width="25.45312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金烨</cp:lastModifiedBy>
  <cp:lastPrinted>2020-01-07T02:38:56Z</cp:lastPrinted>
  <dcterms:created xsi:type="dcterms:W3CDTF">2015-10-16T09:07:00Z</dcterms:created>
  <dcterms:modified xsi:type="dcterms:W3CDTF">2020-10-14T02:18:43Z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