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工作\客户项目\博世\工时统计\"/>
    </mc:Choice>
  </mc:AlternateContent>
  <xr:revisionPtr revIDLastSave="0" documentId="13_ncr:1_{3AFE43AE-B4F2-432E-8047-D9F93863D755}" xr6:coauthVersionLast="45" xr6:coauthVersionMax="45" xr10:uidLastSave="{00000000-0000-0000-0000-000000000000}"/>
  <bookViews>
    <workbookView xWindow="-110" yWindow="-110" windowWidth="19420" windowHeight="10420" tabRatio="580" firstSheet="1" activeTab="3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91029"/>
</workbook>
</file>

<file path=xl/calcChain.xml><?xml version="1.0" encoding="utf-8"?>
<calcChain xmlns="http://schemas.openxmlformats.org/spreadsheetml/2006/main">
  <c r="D5" i="6" l="1"/>
  <c r="F7" i="8"/>
  <c r="F10" i="8"/>
  <c r="F9" i="8"/>
  <c r="D6" i="6" l="1"/>
  <c r="F4" i="8"/>
  <c r="F3" i="8"/>
  <c r="C11" i="2" l="1"/>
  <c r="D10" i="8" l="1"/>
  <c r="D9" i="8"/>
  <c r="B22" i="8" l="1"/>
  <c r="E9" i="8" s="1"/>
  <c r="B16" i="8" l="1"/>
  <c r="B18" i="8" l="1"/>
  <c r="D7" i="6" l="1"/>
  <c r="D6" i="8"/>
  <c r="D5" i="8" l="1"/>
  <c r="D4" i="8"/>
  <c r="D3" i="8" l="1"/>
  <c r="D11" i="8" s="1"/>
  <c r="D8" i="8"/>
  <c r="D7" i="8"/>
  <c r="B23" i="8" l="1"/>
  <c r="E10" i="8" s="1"/>
  <c r="C9" i="2" s="1"/>
  <c r="B17" i="8"/>
  <c r="E3" i="8" s="1"/>
  <c r="C3" i="2" s="1"/>
  <c r="E5" i="8"/>
  <c r="F5" i="8" s="1"/>
  <c r="C4" i="2" s="1"/>
  <c r="B19" i="8"/>
  <c r="E4" i="8" s="1"/>
  <c r="B20" i="8"/>
  <c r="E7" i="8" s="1"/>
  <c r="C6" i="2" s="1"/>
  <c r="B21" i="8"/>
  <c r="E8" i="8" s="1"/>
  <c r="F8" i="8" s="1"/>
  <c r="C7" i="2" s="1"/>
  <c r="E6" i="8"/>
  <c r="F6" i="8" s="1"/>
  <c r="C2" i="2" s="1"/>
  <c r="E2" i="2" s="1"/>
  <c r="C8" i="2" l="1"/>
  <c r="E11" i="8"/>
  <c r="C5" i="2"/>
  <c r="E9" i="2"/>
  <c r="C13" i="2" l="1"/>
  <c r="H12" i="4" l="1"/>
  <c r="E8" i="2" l="1"/>
  <c r="E3" i="2" l="1"/>
  <c r="E4" i="2"/>
  <c r="E5" i="2"/>
  <c r="E6" i="2"/>
  <c r="E7" i="2"/>
  <c r="E13" i="2" l="1"/>
  <c r="F11" i="8" l="1"/>
  <c r="G6" i="10" l="1"/>
  <c r="C4" i="9" l="1"/>
</calcChain>
</file>

<file path=xl/sharedStrings.xml><?xml version="1.0" encoding="utf-8"?>
<sst xmlns="http://schemas.openxmlformats.org/spreadsheetml/2006/main" count="133" uniqueCount="109">
  <si>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</si>
  <si>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</si>
  <si>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</si>
  <si>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</si>
  <si>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</si>
  <si>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</si>
  <si>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</si>
  <si>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</si>
  <si>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</si>
  <si>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</si>
  <si>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</si>
  <si>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</si>
  <si>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</si>
  <si>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</si>
  <si>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</si>
  <si>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</si>
  <si>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</si>
  <si>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</si>
  <si>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</si>
  <si>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</si>
  <si>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</si>
  <si>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</si>
  <si>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</si>
  <si>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</si>
  <si>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</si>
  <si>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</si>
  <si>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</si>
  <si>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</si>
  <si>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</si>
  <si>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</si>
  <si>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</si>
  <si>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</si>
  <si>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</si>
  <si>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</si>
  <si>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</si>
  <si>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</si>
  <si>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</si>
  <si>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</si>
  <si>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</si>
  <si>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</si>
  <si>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</si>
  <si>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</si>
  <si>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</si>
  <si>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</si>
  <si>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</si>
  <si>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</si>
  <si>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</si>
  <si>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</si>
  <si>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</si>
  <si>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</si>
  <si>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</si>
  <si>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</si>
  <si>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</si>
  <si>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</si>
  <si>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</si>
  <si>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</si>
  <si>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</si>
  <si>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</si>
  <si>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</si>
  <si>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</si>
  <si>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</si>
  <si>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</si>
  <si>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</si>
  <si>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</si>
  <si>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</si>
  <si>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</si>
  <si>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</si>
  <si>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</si>
  <si>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</si>
  <si>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</si>
  <si>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</si>
  <si>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</si>
  <si>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t>杨波涛</t>
  </si>
  <si>
    <t>周梦雪</t>
  </si>
  <si>
    <t>陶文强</t>
  </si>
  <si>
    <t>易  晨</t>
  </si>
  <si>
    <t>比亚迪</t>
  </si>
  <si>
    <t>陶文强</t>
    <phoneticPr fontId="21" type="noConversion"/>
  </si>
  <si>
    <t>比亚迪</t>
    <phoneticPr fontId="21" type="noConversion"/>
  </si>
  <si>
    <t>易晨</t>
  </si>
  <si>
    <t>合计</t>
    <phoneticPr fontId="21" type="noConversion"/>
  </si>
  <si>
    <t>杨波涛</t>
    <phoneticPr fontId="21" type="noConversion"/>
  </si>
  <si>
    <t>陈威迪</t>
    <phoneticPr fontId="21" type="noConversion"/>
  </si>
  <si>
    <t>陈威迪</t>
    <phoneticPr fontId="21" type="noConversion"/>
  </si>
  <si>
    <t>韩松松</t>
    <phoneticPr fontId="21" type="noConversion"/>
  </si>
  <si>
    <t>FE-3AH/FE-6AB</t>
    <phoneticPr fontId="21" type="noConversion"/>
  </si>
  <si>
    <t>FE3AH</t>
    <phoneticPr fontId="21" type="noConversion"/>
  </si>
  <si>
    <t>当月结算工时/Caculated Hours</t>
    <phoneticPr fontId="21" type="noConversion"/>
  </si>
  <si>
    <t>张海洋</t>
    <phoneticPr fontId="21" type="noConversion"/>
  </si>
  <si>
    <t>黄翔</t>
    <phoneticPr fontId="21" type="noConversion"/>
  </si>
  <si>
    <t>韩松松</t>
    <phoneticPr fontId="21" type="noConversion"/>
  </si>
  <si>
    <t>张海洋</t>
    <phoneticPr fontId="21" type="noConversion"/>
  </si>
  <si>
    <t>黄翔</t>
    <phoneticPr fontId="21" type="noConversion"/>
  </si>
  <si>
    <t>G13</t>
    <phoneticPr fontId="21" type="noConversion"/>
  </si>
  <si>
    <t>GE13/FE-6AB/FE-3AH</t>
    <phoneticPr fontId="21" type="noConversion"/>
  </si>
  <si>
    <t>陶文强</t>
    <phoneticPr fontId="21" type="noConversion"/>
  </si>
  <si>
    <t>杨波涛</t>
    <phoneticPr fontId="21" type="noConversion"/>
  </si>
  <si>
    <t>易晨</t>
    <phoneticPr fontId="21" type="noConversion"/>
  </si>
  <si>
    <t>周梦雪</t>
    <phoneticPr fontId="21" type="noConversion"/>
  </si>
  <si>
    <t>陈威迪</t>
    <phoneticPr fontId="21" type="noConversion"/>
  </si>
  <si>
    <t>韩松松</t>
    <phoneticPr fontId="21" type="noConversion"/>
  </si>
  <si>
    <t>张海洋</t>
    <phoneticPr fontId="21" type="noConversion"/>
  </si>
  <si>
    <t>黄翔</t>
    <phoneticPr fontId="21" type="noConversion"/>
  </si>
  <si>
    <t>7.01-7.31出差补贴</t>
    <phoneticPr fontId="21" type="noConversion"/>
  </si>
  <si>
    <r>
      <rPr>
        <sz val="11"/>
        <color rgb="FF000000"/>
        <rFont val="宋体"/>
        <family val="3"/>
        <charset val="134"/>
      </rPr>
      <t>深圳</t>
    </r>
    <r>
      <rPr>
        <sz val="11"/>
        <color rgb="FF000000"/>
        <rFont val="Arial"/>
        <family val="3"/>
        <charset val="134"/>
      </rPr>
      <t>07</t>
    </r>
    <r>
      <rPr>
        <sz val="11"/>
        <color rgb="FF000000"/>
        <rFont val="宋体"/>
        <family val="3"/>
        <charset val="134"/>
      </rPr>
      <t>月房租</t>
    </r>
    <phoneticPr fontId="21" type="noConversion"/>
  </si>
  <si>
    <t>GE-13/3AH</t>
    <phoneticPr fontId="21" type="noConversion"/>
  </si>
  <si>
    <t>FE-6AB/FE-6AH</t>
    <phoneticPr fontId="21" type="noConversion"/>
  </si>
  <si>
    <t>徐梦娜</t>
    <phoneticPr fontId="21" type="noConversion"/>
  </si>
  <si>
    <t>上海到深圳路费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</si>
</sst>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yyyy\-mm\-dd;@"/>
    <numFmt numFmtId="178" formatCode="0.00_);[Red]\(0.00\)"/>
    <numFmt numFmtId="179" formatCode="0.00_);\(0.00\)"/>
  </numFmts>
  <fonts count="40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b/>
      <sz val="14"/>
      <color indexed="8"/>
      <name val="Arial"/>
      <family val="2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7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0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78" fontId="24" fillId="0" borderId="13" xfId="0" applyNumberFormat="1" applyFont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178" fontId="25" fillId="2" borderId="13" xfId="0" applyNumberFormat="1" applyFont="1" applyFill="1" applyBorder="1" applyAlignment="1">
      <alignment horizontal="center" vertical="center"/>
    </xf>
    <xf numFmtId="178" fontId="24" fillId="0" borderId="0" xfId="0" applyNumberFormat="1" applyFont="1">
      <alignment vertical="center"/>
    </xf>
    <xf numFmtId="176" fontId="1" fillId="0" borderId="13" xfId="0" applyNumberFormat="1" applyFont="1" applyBorder="1" applyAlignment="1">
      <alignment horizontal="center" vertical="center"/>
    </xf>
    <xf numFmtId="176" fontId="25" fillId="2" borderId="13" xfId="0" applyNumberFormat="1" applyFont="1" applyFill="1" applyBorder="1">
      <alignment vertical="center"/>
    </xf>
    <xf numFmtId="176" fontId="24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3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34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left" vertical="center"/>
    </xf>
    <xf numFmtId="0" fontId="0" fillId="20" borderId="0" xfId="0" applyFill="1">
      <alignment vertical="center"/>
    </xf>
    <xf numFmtId="0" fontId="0" fillId="20" borderId="13" xfId="0" applyFill="1" applyBorder="1" applyAlignment="1">
      <alignment horizontal="left" vertical="center"/>
    </xf>
    <xf numFmtId="0" fontId="6" fillId="20" borderId="13" xfId="0" applyFont="1" applyFill="1" applyBorder="1" applyAlignment="1">
      <alignment horizontal="left" vertical="center"/>
    </xf>
    <xf numFmtId="0" fontId="35" fillId="20" borderId="13" xfId="0" applyFont="1" applyFill="1" applyBorder="1" applyAlignment="1">
      <alignment horizontal="left" vertical="center"/>
    </xf>
    <xf numFmtId="178" fontId="0" fillId="20" borderId="13" xfId="0" applyNumberFormat="1" applyFill="1" applyBorder="1" applyAlignment="1">
      <alignment horizontal="center" vertical="center"/>
    </xf>
    <xf numFmtId="0" fontId="0" fillId="20" borderId="13" xfId="0" applyFont="1" applyFill="1" applyBorder="1" applyAlignment="1">
      <alignment horizontal="left" vertical="center"/>
    </xf>
    <xf numFmtId="0" fontId="0" fillId="20" borderId="0" xfId="0" applyFill="1" applyBorder="1">
      <alignment vertical="center"/>
    </xf>
    <xf numFmtId="178" fontId="24" fillId="2" borderId="13" xfId="0" applyNumberFormat="1" applyFont="1" applyFill="1" applyBorder="1" applyAlignment="1">
      <alignment horizontal="center" vertical="center"/>
    </xf>
    <xf numFmtId="0" fontId="36" fillId="20" borderId="13" xfId="0" applyFont="1" applyFill="1" applyBorder="1" applyAlignment="1">
      <alignment horizontal="center" vertical="center"/>
    </xf>
    <xf numFmtId="0" fontId="37" fillId="20" borderId="13" xfId="0" applyFont="1" applyFill="1" applyBorder="1" applyAlignment="1">
      <alignment horizontal="center" vertical="center"/>
    </xf>
    <xf numFmtId="0" fontId="38" fillId="20" borderId="13" xfId="0" applyFont="1" applyFill="1" applyBorder="1" applyAlignment="1">
      <alignment horizontal="center" vertical="center"/>
    </xf>
    <xf numFmtId="0" fontId="38" fillId="21" borderId="13" xfId="0" applyFont="1" applyFill="1" applyBorder="1" applyAlignment="1">
      <alignment horizontal="center" vertical="center"/>
    </xf>
    <xf numFmtId="0" fontId="36" fillId="20" borderId="0" xfId="0" applyFont="1" applyFill="1" applyBorder="1" applyAlignment="1">
      <alignment horizontal="center" vertical="center"/>
    </xf>
    <xf numFmtId="0" fontId="0" fillId="21" borderId="13" xfId="0" applyNumberForma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178" fontId="24" fillId="0" borderId="0" xfId="0" applyNumberFormat="1" applyFont="1" applyAlignment="1">
      <alignment horizontal="center" vertical="center"/>
    </xf>
    <xf numFmtId="0" fontId="0" fillId="20" borderId="13" xfId="0" applyNumberForma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7" fillId="21" borderId="13" xfId="0" applyFont="1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179" fontId="0" fillId="20" borderId="13" xfId="0" applyNumberFormat="1" applyFill="1" applyBorder="1" applyAlignment="1">
      <alignment horizontal="center" vertical="center" wrapText="1"/>
    </xf>
    <xf numFmtId="179" fontId="0" fillId="21" borderId="13" xfId="0" applyNumberFormat="1" applyFill="1" applyBorder="1" applyAlignment="1">
      <alignment horizontal="center" vertical="center" wrapText="1"/>
    </xf>
    <xf numFmtId="179" fontId="0" fillId="20" borderId="13" xfId="0" applyNumberFormat="1" applyFill="1" applyBorder="1" applyAlignment="1">
      <alignment horizontal="center" vertical="center"/>
    </xf>
    <xf numFmtId="179" fontId="6" fillId="20" borderId="13" xfId="0" applyNumberFormat="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标题 1 2" xfId="52" xr:uid="{00000000-0005-0000-0000-000012000000}"/>
    <cellStyle name="标题 2 2" xfId="48" xr:uid="{00000000-0005-0000-0000-000013000000}"/>
    <cellStyle name="标题 3 2" xfId="18" xr:uid="{00000000-0005-0000-0000-000014000000}"/>
    <cellStyle name="标题 4 2" xfId="16" xr:uid="{00000000-0005-0000-0000-000015000000}"/>
    <cellStyle name="标题 5" xfId="9" xr:uid="{00000000-0005-0000-0000-000016000000}"/>
    <cellStyle name="差 2" xfId="15" xr:uid="{00000000-0005-0000-0000-000017000000}"/>
    <cellStyle name="常规" xfId="0" builtinId="0"/>
    <cellStyle name="常规 2" xfId="14" xr:uid="{00000000-0005-0000-0000-000019000000}"/>
    <cellStyle name="常规 2 10" xfId="53" xr:uid="{00000000-0005-0000-0000-00001A000000}"/>
    <cellStyle name="常规 2 2" xfId="47" xr:uid="{00000000-0005-0000-0000-00001B000000}"/>
    <cellStyle name="常规 2 3" xfId="54" xr:uid="{00000000-0005-0000-0000-00001C000000}"/>
    <cellStyle name="常规 2 4" xfId="22" xr:uid="{00000000-0005-0000-0000-00001D000000}"/>
    <cellStyle name="常规 2 5" xfId="13" xr:uid="{00000000-0005-0000-0000-00001E000000}"/>
    <cellStyle name="常规 2 6" xfId="50" xr:uid="{00000000-0005-0000-0000-00001F000000}"/>
    <cellStyle name="常规 2 7" xfId="12" xr:uid="{00000000-0005-0000-0000-000020000000}"/>
    <cellStyle name="常规 2 8" xfId="44" xr:uid="{00000000-0005-0000-0000-000021000000}"/>
    <cellStyle name="常规 2 9" xfId="51" xr:uid="{00000000-0005-0000-0000-000022000000}"/>
    <cellStyle name="常规 3" xfId="40" xr:uid="{00000000-0005-0000-0000-000023000000}"/>
    <cellStyle name="常规 4" xfId="11" xr:uid="{00000000-0005-0000-0000-000024000000}"/>
    <cellStyle name="常规 5" xfId="10" xr:uid="{00000000-0005-0000-0000-000025000000}"/>
    <cellStyle name="常规 6" xfId="8" xr:uid="{00000000-0005-0000-0000-000026000000}"/>
    <cellStyle name="常规 7" xfId="58" xr:uid="{00000000-0005-0000-0000-000027000000}"/>
    <cellStyle name="常规 8" xfId="6" xr:uid="{00000000-0005-0000-0000-000028000000}"/>
    <cellStyle name="常规 9" xfId="32" xr:uid="{00000000-0005-0000-0000-000029000000}"/>
    <cellStyle name="好 2" xfId="7" xr:uid="{00000000-0005-0000-0000-00002A000000}"/>
    <cellStyle name="汇总 2" xfId="56" xr:uid="{00000000-0005-0000-0000-00002B000000}"/>
    <cellStyle name="计算 2" xfId="5" xr:uid="{00000000-0005-0000-0000-00002C000000}"/>
    <cellStyle name="检查单元格 2" xfId="4" xr:uid="{00000000-0005-0000-0000-00002D000000}"/>
    <cellStyle name="解释性文本 2" xfId="35" xr:uid="{00000000-0005-0000-0000-00002E000000}"/>
    <cellStyle name="警告文本 2" xfId="3" xr:uid="{00000000-0005-0000-0000-00002F000000}"/>
    <cellStyle name="链接单元格 2" xfId="2" xr:uid="{00000000-0005-0000-0000-000030000000}"/>
    <cellStyle name="强调文字颜色 1 2" xfId="36" xr:uid="{00000000-0005-0000-0000-000031000000}"/>
    <cellStyle name="强调文字颜色 2 2" xfId="26" xr:uid="{00000000-0005-0000-0000-000032000000}"/>
    <cellStyle name="强调文字颜色 3 2" xfId="24" xr:uid="{00000000-0005-0000-0000-000033000000}"/>
    <cellStyle name="强调文字颜色 4 2" xfId="45" xr:uid="{00000000-0005-0000-0000-000034000000}"/>
    <cellStyle name="强调文字颜色 5 2" xfId="30" xr:uid="{00000000-0005-0000-0000-000035000000}"/>
    <cellStyle name="强调文字颜色 6 2" xfId="33" xr:uid="{00000000-0005-0000-0000-000036000000}"/>
    <cellStyle name="适中 2" xfId="17" xr:uid="{00000000-0005-0000-0000-000037000000}"/>
    <cellStyle name="输出 2" xfId="41" xr:uid="{00000000-0005-0000-0000-000038000000}"/>
    <cellStyle name="输入 2" xfId="19" xr:uid="{00000000-0005-0000-0000-000039000000}"/>
    <cellStyle name="注释 2" xfId="1" xr:uid="{00000000-0005-0000-0000-00003A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3"/>
  <sheetViews>
    <sheetView zoomScaleNormal="100" workbookViewId="0">
      <selection activeCell="E13" sqref="E13"/>
    </sheetView>
  </sheetViews>
  <sheetFormatPr defaultColWidth="8.90625" defaultRowHeight="14"/>
  <cols>
    <col min="1" max="1" width="43.36328125" style="21" customWidth="1"/>
    <col min="2" max="2" width="22.90625" style="21" customWidth="1"/>
    <col min="3" max="3" width="18.453125" style="22" customWidth="1"/>
    <col min="4" max="4" width="17.453125" style="21" customWidth="1"/>
    <col min="5" max="5" width="21.6328125" style="22" customWidth="1"/>
    <col min="6" max="6" width="15.26953125" style="21" bestFit="1" customWidth="1"/>
    <col min="7" max="16384" width="8.90625" style="17"/>
  </cols>
  <sheetData>
    <row r="1" spans="1:6" s="13" customFormat="1" ht="29.15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>
      <c r="A2" s="14" t="s">
        <v>39</v>
      </c>
      <c r="B2" s="80" t="s">
        <v>95</v>
      </c>
      <c r="C2" s="15">
        <f>'工时清单Effort Hours Breakdown'!F6</f>
        <v>245.20249587944434</v>
      </c>
      <c r="D2" s="37">
        <v>212.35</v>
      </c>
      <c r="E2" s="16">
        <f>C2*D2</f>
        <v>52068.750000000007</v>
      </c>
      <c r="F2" s="14"/>
    </row>
    <row r="3" spans="1:6">
      <c r="A3" s="14" t="s">
        <v>39</v>
      </c>
      <c r="B3" s="80" t="s">
        <v>96</v>
      </c>
      <c r="C3" s="15">
        <f>'工时清单Effort Hours Breakdown'!F3</f>
        <v>240.27548858017425</v>
      </c>
      <c r="D3" s="37">
        <v>212.35</v>
      </c>
      <c r="E3" s="16">
        <f t="shared" ref="E3:E8" si="0">C3*D3</f>
        <v>51022.5</v>
      </c>
      <c r="F3" s="14"/>
    </row>
    <row r="4" spans="1:6">
      <c r="A4" s="14" t="s">
        <v>39</v>
      </c>
      <c r="B4" s="80" t="s">
        <v>97</v>
      </c>
      <c r="C4" s="15">
        <f>'工时清单Effort Hours Breakdown'!F5</f>
        <v>208.52905650248286</v>
      </c>
      <c r="D4" s="37">
        <v>223.53</v>
      </c>
      <c r="E4" s="16">
        <f t="shared" si="0"/>
        <v>46612.499999999993</v>
      </c>
      <c r="F4" s="14"/>
    </row>
    <row r="5" spans="1:6">
      <c r="A5" s="14" t="s">
        <v>39</v>
      </c>
      <c r="B5" s="80" t="s">
        <v>98</v>
      </c>
      <c r="C5" s="15">
        <f>'工时清单Effort Hours Breakdown'!F4</f>
        <v>188.1269131151401</v>
      </c>
      <c r="D5" s="37">
        <v>212.35</v>
      </c>
      <c r="E5" s="16">
        <f t="shared" si="0"/>
        <v>39948.75</v>
      </c>
      <c r="F5" s="14"/>
    </row>
    <row r="6" spans="1:6">
      <c r="A6" s="14" t="s">
        <v>39</v>
      </c>
      <c r="B6" s="59" t="s">
        <v>99</v>
      </c>
      <c r="C6" s="15">
        <f>'工时清单Effort Hours Breakdown'!F7</f>
        <v>179.87518453898801</v>
      </c>
      <c r="D6" s="37">
        <v>223.53</v>
      </c>
      <c r="E6" s="16">
        <f t="shared" si="0"/>
        <v>40207.499999999993</v>
      </c>
      <c r="F6" s="28"/>
    </row>
    <row r="7" spans="1:6">
      <c r="A7" s="14" t="s">
        <v>39</v>
      </c>
      <c r="B7" s="59" t="s">
        <v>100</v>
      </c>
      <c r="C7" s="15">
        <f>'工时清单Effort Hours Breakdown'!F8</f>
        <v>214.73627700979733</v>
      </c>
      <c r="D7" s="37">
        <v>223.53</v>
      </c>
      <c r="E7" s="16">
        <f t="shared" si="0"/>
        <v>48000</v>
      </c>
      <c r="F7" s="37"/>
    </row>
    <row r="8" spans="1:6">
      <c r="A8" s="14" t="s">
        <v>39</v>
      </c>
      <c r="B8" s="59" t="s">
        <v>101</v>
      </c>
      <c r="C8" s="15">
        <f>'工时清单Effort Hours Breakdown'!F9</f>
        <v>51.447233033597279</v>
      </c>
      <c r="D8" s="37">
        <v>223.53</v>
      </c>
      <c r="E8" s="16">
        <f t="shared" si="0"/>
        <v>11500</v>
      </c>
      <c r="F8" s="37"/>
    </row>
    <row r="9" spans="1:6">
      <c r="A9" s="14" t="s">
        <v>39</v>
      </c>
      <c r="B9" s="59" t="s">
        <v>102</v>
      </c>
      <c r="C9" s="15">
        <f>'工时清单Effort Hours Breakdown'!F10</f>
        <v>80.526103878674007</v>
      </c>
      <c r="D9" s="37">
        <v>223.53</v>
      </c>
      <c r="E9" s="16">
        <f>C9*D9</f>
        <v>18000</v>
      </c>
      <c r="F9" s="37"/>
    </row>
    <row r="10" spans="1:6" ht="15" customHeight="1">
      <c r="A10" s="14" t="s">
        <v>40</v>
      </c>
      <c r="B10" s="14"/>
      <c r="C10" s="16"/>
      <c r="D10" s="37"/>
      <c r="E10" s="16"/>
      <c r="F10" s="14"/>
    </row>
    <row r="11" spans="1:6">
      <c r="A11" s="14" t="s">
        <v>41</v>
      </c>
      <c r="B11" s="14"/>
      <c r="C11" s="16">
        <f>E11/D11</f>
        <v>205.61893258175635</v>
      </c>
      <c r="D11" s="37">
        <v>223.53</v>
      </c>
      <c r="E11" s="16">
        <v>45962</v>
      </c>
      <c r="F11" s="14"/>
    </row>
    <row r="12" spans="1:6">
      <c r="A12" s="33" t="s">
        <v>56</v>
      </c>
      <c r="B12" s="28"/>
      <c r="C12" s="29"/>
      <c r="D12" s="28"/>
      <c r="E12" s="29"/>
      <c r="F12" s="28"/>
    </row>
    <row r="13" spans="1:6" ht="18">
      <c r="A13" s="35" t="s">
        <v>57</v>
      </c>
      <c r="B13" s="18"/>
      <c r="C13" s="19">
        <f>SUM(C2:C12)</f>
        <v>1614.3376851200542</v>
      </c>
      <c r="D13" s="18"/>
      <c r="E13" s="57">
        <f>SUM(E2:E12)</f>
        <v>353322</v>
      </c>
      <c r="F13" s="20"/>
    </row>
  </sheetData>
  <phoneticPr fontId="21" type="noConversion"/>
  <pageMargins left="0.69930555555555596" right="0.69930555555555596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37"/>
  <sheetViews>
    <sheetView zoomScale="90" zoomScaleNormal="90" workbookViewId="0">
      <pane xSplit="2" topLeftCell="C1" activePane="topRight" state="frozen"/>
      <selection pane="topRight" activeCell="F14" sqref="F14"/>
    </sheetView>
  </sheetViews>
  <sheetFormatPr defaultColWidth="9" defaultRowHeight="14"/>
  <cols>
    <col min="1" max="1" width="10.36328125" bestFit="1" customWidth="1"/>
    <col min="2" max="2" width="15" customWidth="1"/>
    <col min="3" max="3" width="22.6328125" customWidth="1"/>
    <col min="4" max="4" width="13.7265625" customWidth="1"/>
    <col min="5" max="5" width="10.453125" customWidth="1"/>
    <col min="6" max="6" width="14.6328125" customWidth="1"/>
    <col min="7" max="7" width="16.26953125" style="5" customWidth="1"/>
    <col min="8" max="13" width="9" customWidth="1"/>
    <col min="14" max="14" width="8" customWidth="1"/>
  </cols>
  <sheetData>
    <row r="1" spans="1:37">
      <c r="A1" s="5"/>
      <c r="G1"/>
      <c r="S1" s="56"/>
    </row>
    <row r="2" spans="1:37" ht="42">
      <c r="A2" s="24" t="s">
        <v>65</v>
      </c>
      <c r="B2" s="24" t="s">
        <v>66</v>
      </c>
      <c r="C2" s="24" t="s">
        <v>67</v>
      </c>
      <c r="D2" s="24" t="s">
        <v>68</v>
      </c>
      <c r="E2" s="24" t="s">
        <v>69</v>
      </c>
      <c r="F2" s="75" t="s">
        <v>87</v>
      </c>
      <c r="G2" s="24" t="s">
        <v>70</v>
      </c>
    </row>
    <row r="3" spans="1:37">
      <c r="A3" s="38">
        <v>1</v>
      </c>
      <c r="B3" s="60" t="s">
        <v>72</v>
      </c>
      <c r="C3" s="38" t="s">
        <v>85</v>
      </c>
      <c r="D3" s="37">
        <f>22.5*8</f>
        <v>180</v>
      </c>
      <c r="E3" s="45">
        <f>B17-D3</f>
        <v>46.76666666666668</v>
      </c>
      <c r="F3" s="45">
        <f>((D3+E3)*225)/'博世项目统计Project Expenses Summary'!D3</f>
        <v>240.27548858017425</v>
      </c>
      <c r="G3" s="37"/>
    </row>
    <row r="4" spans="1:37">
      <c r="A4" s="38">
        <v>2</v>
      </c>
      <c r="B4" s="60" t="s">
        <v>73</v>
      </c>
      <c r="C4" s="38" t="s">
        <v>105</v>
      </c>
      <c r="D4" s="37">
        <f>19*8</f>
        <v>152</v>
      </c>
      <c r="E4" s="45">
        <f>B19-D4</f>
        <v>25.550000000000011</v>
      </c>
      <c r="F4" s="45">
        <f>((D4+E4)*225)/'博世项目统计Project Expenses Summary'!D5</f>
        <v>188.1269131151401</v>
      </c>
      <c r="G4" s="37"/>
      <c r="K4" s="78"/>
    </row>
    <row r="5" spans="1:37">
      <c r="A5" s="38">
        <v>3</v>
      </c>
      <c r="B5" s="60" t="s">
        <v>75</v>
      </c>
      <c r="C5" s="38" t="s">
        <v>106</v>
      </c>
      <c r="D5" s="37">
        <f>22*8</f>
        <v>176</v>
      </c>
      <c r="E5" s="45">
        <f>B18-D5</f>
        <v>31.166666666666629</v>
      </c>
      <c r="F5" s="45">
        <f>((D5+E5)*225)/'博世项目统计Project Expenses Summary'!D4</f>
        <v>208.52905650248286</v>
      </c>
      <c r="G5" s="37"/>
    </row>
    <row r="6" spans="1:37">
      <c r="A6" s="38">
        <v>4</v>
      </c>
      <c r="B6" s="60" t="s">
        <v>74</v>
      </c>
      <c r="C6" s="38" t="s">
        <v>76</v>
      </c>
      <c r="D6" s="37">
        <f>23*8</f>
        <v>184</v>
      </c>
      <c r="E6" s="45">
        <f>B16-D6</f>
        <v>47.416666666666686</v>
      </c>
      <c r="F6" s="45">
        <f>((D6+E6)*225)/'博世项目统计Project Expenses Summary'!D2</f>
        <v>245.20249587944434</v>
      </c>
      <c r="G6" s="37"/>
    </row>
    <row r="7" spans="1:37">
      <c r="A7" s="38">
        <v>5</v>
      </c>
      <c r="B7" s="60" t="s">
        <v>82</v>
      </c>
      <c r="C7" s="38" t="s">
        <v>86</v>
      </c>
      <c r="D7" s="37">
        <f>20.5*8</f>
        <v>164</v>
      </c>
      <c r="E7" s="45">
        <f>B20-D7</f>
        <v>14.69999999999996</v>
      </c>
      <c r="F7" s="45">
        <f>((D7+E7)*225)/'博世项目统计Project Expenses Summary'!D6</f>
        <v>179.87518453898801</v>
      </c>
      <c r="G7" s="37"/>
    </row>
    <row r="8" spans="1:37" ht="13.5" customHeight="1">
      <c r="A8" s="38">
        <v>6</v>
      </c>
      <c r="B8" s="60" t="s">
        <v>90</v>
      </c>
      <c r="C8" s="38" t="s">
        <v>86</v>
      </c>
      <c r="D8" s="37">
        <f>22*8</f>
        <v>176</v>
      </c>
      <c r="E8" s="45">
        <f>B21-D8</f>
        <v>37.333333333333343</v>
      </c>
      <c r="F8" s="45">
        <f>((D8+E8)*225)/'博世项目统计Project Expenses Summary'!D7</f>
        <v>214.73627700979733</v>
      </c>
      <c r="G8" s="37"/>
    </row>
    <row r="9" spans="1:37" ht="13.5" customHeight="1">
      <c r="A9" s="38">
        <v>7</v>
      </c>
      <c r="B9" s="60" t="s">
        <v>91</v>
      </c>
      <c r="C9" s="38" t="s">
        <v>94</v>
      </c>
      <c r="D9" s="37">
        <f>11*8</f>
        <v>88</v>
      </c>
      <c r="E9" s="45">
        <f>B22-D9</f>
        <v>4</v>
      </c>
      <c r="F9" s="45">
        <f>((D9+E9)*125)/'博世项目统计Project Expenses Summary'!D8</f>
        <v>51.447233033597279</v>
      </c>
      <c r="G9" s="37"/>
    </row>
    <row r="10" spans="1:37" ht="13.5" customHeight="1">
      <c r="A10" s="38">
        <v>8</v>
      </c>
      <c r="B10" s="60" t="s">
        <v>92</v>
      </c>
      <c r="C10" s="38" t="s">
        <v>93</v>
      </c>
      <c r="D10" s="37">
        <f>18*8</f>
        <v>144</v>
      </c>
      <c r="E10" s="45">
        <f>B23-D10</f>
        <v>0</v>
      </c>
      <c r="F10" s="45">
        <f>((D10+E10)*125)/'博世项目统计Project Expenses Summary'!D9</f>
        <v>80.526103878674007</v>
      </c>
      <c r="G10" s="37"/>
    </row>
    <row r="11" spans="1:37">
      <c r="A11" s="31" t="s">
        <v>71</v>
      </c>
      <c r="B11" s="31"/>
      <c r="C11" s="31"/>
      <c r="D11" s="49">
        <f>SUM(D3:D10)</f>
        <v>1264</v>
      </c>
      <c r="E11" s="68">
        <f>SUM(E3:E10)</f>
        <v>206.93333333333331</v>
      </c>
      <c r="F11" s="68">
        <f>SUM(F3:F10)</f>
        <v>1408.7187525382978</v>
      </c>
      <c r="G11" s="49">
        <v>0</v>
      </c>
    </row>
    <row r="12" spans="1:37" s="61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7" s="61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7" s="61" customFormat="1" ht="21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7" s="73" customFormat="1" ht="15">
      <c r="A15" s="69" t="s">
        <v>31</v>
      </c>
      <c r="B15" s="69" t="s">
        <v>80</v>
      </c>
      <c r="C15" s="70">
        <v>1</v>
      </c>
      <c r="D15" s="71">
        <v>2</v>
      </c>
      <c r="E15" s="70">
        <v>3</v>
      </c>
      <c r="F15" s="72">
        <v>4</v>
      </c>
      <c r="G15" s="81">
        <v>5</v>
      </c>
      <c r="H15" s="71">
        <v>6</v>
      </c>
      <c r="I15" s="70">
        <v>7</v>
      </c>
      <c r="J15" s="71">
        <v>8</v>
      </c>
      <c r="K15" s="70">
        <v>9</v>
      </c>
      <c r="L15" s="71">
        <v>10</v>
      </c>
      <c r="M15" s="81">
        <v>11</v>
      </c>
      <c r="N15" s="72">
        <v>12</v>
      </c>
      <c r="O15" s="70">
        <v>13</v>
      </c>
      <c r="P15" s="71">
        <v>14</v>
      </c>
      <c r="Q15" s="70">
        <v>15</v>
      </c>
      <c r="R15" s="71">
        <v>16</v>
      </c>
      <c r="S15" s="70">
        <v>17</v>
      </c>
      <c r="T15" s="72">
        <v>18</v>
      </c>
      <c r="U15" s="81">
        <v>19</v>
      </c>
      <c r="V15" s="71">
        <v>20</v>
      </c>
      <c r="W15" s="70">
        <v>21</v>
      </c>
      <c r="X15" s="71">
        <v>22</v>
      </c>
      <c r="Y15" s="70">
        <v>23</v>
      </c>
      <c r="Z15" s="71">
        <v>24</v>
      </c>
      <c r="AA15" s="81">
        <v>25</v>
      </c>
      <c r="AB15" s="72">
        <v>26</v>
      </c>
      <c r="AC15" s="70">
        <v>27</v>
      </c>
      <c r="AD15" s="71">
        <v>28</v>
      </c>
      <c r="AE15" s="70">
        <v>29</v>
      </c>
      <c r="AF15" s="71">
        <v>30</v>
      </c>
      <c r="AG15" s="70">
        <v>31</v>
      </c>
    </row>
    <row r="16" spans="1:37" s="67" customFormat="1">
      <c r="A16" s="62" t="s">
        <v>74</v>
      </c>
      <c r="B16" s="65">
        <f>SUM(C16:AG16)</f>
        <v>231.41666666666669</v>
      </c>
      <c r="C16" s="87">
        <v>9.4</v>
      </c>
      <c r="D16" s="87">
        <v>9.25</v>
      </c>
      <c r="E16" s="87">
        <v>8.7833333333333332</v>
      </c>
      <c r="F16" s="88"/>
      <c r="G16" s="88"/>
      <c r="H16" s="87">
        <v>8.9666666666666668</v>
      </c>
      <c r="I16" s="87">
        <v>8.3166666666666664</v>
      </c>
      <c r="J16" s="87">
        <v>9.4166666666666661</v>
      </c>
      <c r="K16" s="87">
        <v>9.4833333333333325</v>
      </c>
      <c r="L16" s="87">
        <v>9.2333333333333325</v>
      </c>
      <c r="M16" s="88"/>
      <c r="N16" s="88"/>
      <c r="O16" s="87">
        <v>8.9833333333333325</v>
      </c>
      <c r="P16" s="87">
        <v>9.3666666666666671</v>
      </c>
      <c r="Q16" s="87">
        <v>9.5666666666666664</v>
      </c>
      <c r="R16" s="87">
        <v>8.7166666666666668</v>
      </c>
      <c r="S16" s="87">
        <v>8.6</v>
      </c>
      <c r="T16" s="88">
        <v>10.316666666666666</v>
      </c>
      <c r="U16" s="88"/>
      <c r="V16" s="87">
        <v>8.8833333333333329</v>
      </c>
      <c r="W16" s="87">
        <v>8.5833333333333339</v>
      </c>
      <c r="X16" s="87">
        <v>9.3000000000000007</v>
      </c>
      <c r="Y16" s="87">
        <v>9.6</v>
      </c>
      <c r="Z16" s="87">
        <v>8.5166666666666675</v>
      </c>
      <c r="AA16" s="88">
        <v>9.8666666666666671</v>
      </c>
      <c r="AB16" s="88"/>
      <c r="AC16" s="87">
        <v>10.366666666666667</v>
      </c>
      <c r="AD16" s="87">
        <v>9.5166666666666675</v>
      </c>
      <c r="AE16" s="87">
        <v>8.9833333333333325</v>
      </c>
      <c r="AF16" s="87">
        <v>10</v>
      </c>
      <c r="AG16" s="89">
        <v>9.4</v>
      </c>
      <c r="AH16" s="84"/>
      <c r="AI16" s="84"/>
      <c r="AJ16" s="84"/>
      <c r="AK16" s="84"/>
    </row>
    <row r="17" spans="1:37" s="67" customFormat="1">
      <c r="A17" s="63" t="s">
        <v>81</v>
      </c>
      <c r="B17" s="65">
        <f t="shared" ref="B17:B21" si="0">SUM(C17:AG17)</f>
        <v>226.76666666666668</v>
      </c>
      <c r="C17" s="87">
        <v>8.2166666666666668</v>
      </c>
      <c r="D17" s="87">
        <v>8.6999999999999993</v>
      </c>
      <c r="E17" s="87">
        <v>8.3333333333333339</v>
      </c>
      <c r="F17" s="88">
        <v>9.5166666666666675</v>
      </c>
      <c r="G17" s="88"/>
      <c r="H17" s="87">
        <v>8.2666666666666675</v>
      </c>
      <c r="I17" s="87">
        <v>9.5833333333333339</v>
      </c>
      <c r="J17" s="87">
        <v>8.2333333333333325</v>
      </c>
      <c r="K17" s="87">
        <v>10.783333333333333</v>
      </c>
      <c r="L17" s="87">
        <v>8.2333333333333325</v>
      </c>
      <c r="M17" s="88">
        <v>9.35</v>
      </c>
      <c r="N17" s="88"/>
      <c r="O17" s="87">
        <v>8.1833333333333336</v>
      </c>
      <c r="P17" s="87">
        <v>10.383333333333333</v>
      </c>
      <c r="Q17" s="87">
        <v>10.483333333333333</v>
      </c>
      <c r="R17" s="87">
        <v>12.066666666666666</v>
      </c>
      <c r="S17" s="87">
        <v>8.2666666666666675</v>
      </c>
      <c r="T17" s="88"/>
      <c r="U17" s="88"/>
      <c r="V17" s="87">
        <v>8.25</v>
      </c>
      <c r="W17" s="87">
        <v>8.0833333333333339</v>
      </c>
      <c r="X17" s="87">
        <v>8.2333333333333325</v>
      </c>
      <c r="Y17" s="87">
        <v>8.3833333333333329</v>
      </c>
      <c r="Z17" s="87">
        <v>9.3000000000000007</v>
      </c>
      <c r="AA17" s="88"/>
      <c r="AB17" s="88"/>
      <c r="AC17" s="87">
        <v>8.2333333333333325</v>
      </c>
      <c r="AD17" s="87">
        <v>8.4666666666666668</v>
      </c>
      <c r="AE17" s="87">
        <v>9.1999999999999993</v>
      </c>
      <c r="AF17" s="87">
        <v>10.5</v>
      </c>
      <c r="AG17" s="89">
        <v>9.5166666666666675</v>
      </c>
      <c r="AH17" s="84"/>
      <c r="AI17" s="84"/>
      <c r="AJ17" s="84"/>
      <c r="AK17" s="84"/>
    </row>
    <row r="18" spans="1:37" s="67" customFormat="1">
      <c r="A18" s="62" t="s">
        <v>79</v>
      </c>
      <c r="B18" s="65">
        <f>SUM(C18:AG18)</f>
        <v>207.16666666666663</v>
      </c>
      <c r="C18" s="87">
        <v>8.5666666666666664</v>
      </c>
      <c r="D18" s="87">
        <v>8.7666666666666675</v>
      </c>
      <c r="E18" s="87">
        <v>8.8000000000000007</v>
      </c>
      <c r="F18" s="88">
        <v>9.1</v>
      </c>
      <c r="G18" s="88"/>
      <c r="H18" s="87">
        <v>9.3166666666666664</v>
      </c>
      <c r="I18" s="87">
        <v>9.25</v>
      </c>
      <c r="J18" s="87">
        <v>8.3833333333333329</v>
      </c>
      <c r="K18" s="87">
        <v>8.5166666666666675</v>
      </c>
      <c r="L18" s="87">
        <v>6.583333333333333</v>
      </c>
      <c r="M18" s="88"/>
      <c r="N18" s="88"/>
      <c r="O18" s="87">
        <v>8.8000000000000007</v>
      </c>
      <c r="P18" s="87">
        <v>8.4166666666666661</v>
      </c>
      <c r="Q18" s="87">
        <v>8.3833333333333329</v>
      </c>
      <c r="R18" s="87">
        <v>8.0833333333333339</v>
      </c>
      <c r="S18" s="87">
        <v>8.3166666666666664</v>
      </c>
      <c r="T18" s="88"/>
      <c r="U18" s="88"/>
      <c r="V18" s="87">
        <v>8.3166666666666664</v>
      </c>
      <c r="W18" s="87">
        <v>10.1</v>
      </c>
      <c r="X18" s="87">
        <v>10.666666666666666</v>
      </c>
      <c r="Y18" s="87">
        <v>9.6</v>
      </c>
      <c r="Z18" s="87">
        <v>4.3833333333333337</v>
      </c>
      <c r="AA18" s="88"/>
      <c r="AB18" s="88">
        <v>9.4833333333333325</v>
      </c>
      <c r="AC18" s="87">
        <v>9.15</v>
      </c>
      <c r="AD18" s="87">
        <v>9.0666666666666664</v>
      </c>
      <c r="AE18" s="87">
        <v>11.066666666666666</v>
      </c>
      <c r="AF18" s="87">
        <v>6.05</v>
      </c>
      <c r="AG18" s="89"/>
      <c r="AH18" s="84"/>
      <c r="AI18" s="84"/>
      <c r="AJ18" s="84"/>
      <c r="AK18" s="84"/>
    </row>
    <row r="19" spans="1:37" s="67" customFormat="1">
      <c r="A19" s="64" t="s">
        <v>73</v>
      </c>
      <c r="B19" s="65">
        <f t="shared" si="0"/>
        <v>177.55</v>
      </c>
      <c r="C19" s="87">
        <v>6.3166666666666664</v>
      </c>
      <c r="D19" s="90"/>
      <c r="E19" s="87">
        <v>8.4499999999999993</v>
      </c>
      <c r="F19" s="88">
        <v>9.0333333333333332</v>
      </c>
      <c r="G19" s="88"/>
      <c r="H19" s="87">
        <v>8.7666666666666675</v>
      </c>
      <c r="I19" s="87">
        <v>8.5333333333333332</v>
      </c>
      <c r="J19" s="90"/>
      <c r="K19" s="90"/>
      <c r="L19" s="90"/>
      <c r="M19" s="88"/>
      <c r="N19" s="88"/>
      <c r="O19" s="87">
        <v>9.5166666666666675</v>
      </c>
      <c r="P19" s="87">
        <v>8.75</v>
      </c>
      <c r="Q19" s="87">
        <v>8.5333333333333332</v>
      </c>
      <c r="R19" s="87">
        <v>9.2166666666666668</v>
      </c>
      <c r="S19" s="87">
        <v>9.7833333333333332</v>
      </c>
      <c r="T19" s="88"/>
      <c r="U19" s="88"/>
      <c r="V19" s="87">
        <v>8.6166666666666671</v>
      </c>
      <c r="W19" s="87">
        <v>8.4</v>
      </c>
      <c r="X19" s="87">
        <v>10.466666666666667</v>
      </c>
      <c r="Y19" s="87">
        <v>8.6166666666666671</v>
      </c>
      <c r="Z19" s="87">
        <v>8.2666666666666675</v>
      </c>
      <c r="AA19" s="88"/>
      <c r="AB19" s="88"/>
      <c r="AC19" s="87">
        <v>8.9333333333333336</v>
      </c>
      <c r="AD19" s="87">
        <v>9.5333333333333332</v>
      </c>
      <c r="AE19" s="87">
        <v>9.0666666666666664</v>
      </c>
      <c r="AF19" s="87">
        <v>9.5500000000000007</v>
      </c>
      <c r="AG19" s="89">
        <v>9.1999999999999993</v>
      </c>
      <c r="AH19" s="84"/>
      <c r="AI19" s="84"/>
      <c r="AJ19" s="84"/>
      <c r="AK19" s="84"/>
    </row>
    <row r="20" spans="1:37" s="67" customFormat="1">
      <c r="A20" s="66" t="s">
        <v>83</v>
      </c>
      <c r="B20" s="65">
        <f t="shared" si="0"/>
        <v>178.69999999999996</v>
      </c>
      <c r="C20" s="87">
        <v>8.9</v>
      </c>
      <c r="D20" s="87">
        <v>10.7</v>
      </c>
      <c r="E20" s="87">
        <v>10.566666666666666</v>
      </c>
      <c r="F20" s="88">
        <v>9.1833333333333336</v>
      </c>
      <c r="G20" s="88"/>
      <c r="H20" s="87">
        <v>8.3000000000000007</v>
      </c>
      <c r="I20" s="87">
        <v>9.0833333333333339</v>
      </c>
      <c r="J20" s="87">
        <v>8.1666666666666661</v>
      </c>
      <c r="K20" s="87">
        <v>8.6833333333333336</v>
      </c>
      <c r="L20" s="87">
        <v>8.1333333333333329</v>
      </c>
      <c r="M20" s="88"/>
      <c r="N20" s="88"/>
      <c r="O20" s="87">
        <v>8.1666666666666661</v>
      </c>
      <c r="P20" s="87">
        <v>8.25</v>
      </c>
      <c r="Q20" s="87">
        <v>3.6166666666666667</v>
      </c>
      <c r="R20" s="87">
        <v>8.2833333333333332</v>
      </c>
      <c r="S20" s="87">
        <v>8.1666666666666661</v>
      </c>
      <c r="T20" s="88"/>
      <c r="U20" s="88"/>
      <c r="V20" s="87">
        <v>8.2833333333333332</v>
      </c>
      <c r="W20" s="87">
        <v>8.1166666666666671</v>
      </c>
      <c r="X20" s="87">
        <v>8.2333333333333325</v>
      </c>
      <c r="Y20" s="87">
        <v>8.1666666666666661</v>
      </c>
      <c r="Z20" s="87">
        <v>8.0333333333333332</v>
      </c>
      <c r="AA20" s="88"/>
      <c r="AB20" s="88"/>
      <c r="AC20" s="87">
        <v>8.25</v>
      </c>
      <c r="AD20" s="87">
        <v>11.416666666666666</v>
      </c>
      <c r="AE20" s="87"/>
      <c r="AF20" s="87"/>
      <c r="AG20" s="89"/>
      <c r="AH20" s="84"/>
      <c r="AI20" s="84"/>
      <c r="AJ20" s="84"/>
      <c r="AK20" s="84"/>
    </row>
    <row r="21" spans="1:37" s="67" customFormat="1">
      <c r="A21" s="66" t="s">
        <v>84</v>
      </c>
      <c r="B21" s="65">
        <f t="shared" si="0"/>
        <v>213.33333333333334</v>
      </c>
      <c r="C21" s="87">
        <v>12.666666666666666</v>
      </c>
      <c r="D21" s="87">
        <v>10.683333333333334</v>
      </c>
      <c r="E21" s="87">
        <v>12.466666666666667</v>
      </c>
      <c r="F21" s="88">
        <v>9.1999999999999993</v>
      </c>
      <c r="G21" s="88"/>
      <c r="H21" s="87">
        <v>9.1833333333333336</v>
      </c>
      <c r="I21" s="87">
        <v>8.3000000000000007</v>
      </c>
      <c r="J21" s="87">
        <v>8.25</v>
      </c>
      <c r="K21" s="87">
        <v>8.6999999999999993</v>
      </c>
      <c r="L21" s="87">
        <v>8.25</v>
      </c>
      <c r="M21" s="88"/>
      <c r="N21" s="88"/>
      <c r="O21" s="87">
        <v>8.1999999999999993</v>
      </c>
      <c r="P21" s="87">
        <v>8.2166666666666668</v>
      </c>
      <c r="Q21" s="87">
        <v>8.25</v>
      </c>
      <c r="R21" s="87">
        <v>8.1999999999999993</v>
      </c>
      <c r="S21" s="87">
        <v>8.3666666666666671</v>
      </c>
      <c r="T21" s="88"/>
      <c r="U21" s="88"/>
      <c r="V21" s="87">
        <v>8.35</v>
      </c>
      <c r="W21" s="87">
        <v>8.3666666666666671</v>
      </c>
      <c r="X21" s="87">
        <v>8.9833333333333325</v>
      </c>
      <c r="Y21" s="87">
        <v>9.2666666666666675</v>
      </c>
      <c r="Z21" s="87">
        <v>8.4833333333333325</v>
      </c>
      <c r="AA21" s="88"/>
      <c r="AB21" s="88">
        <v>3.2166666666666668</v>
      </c>
      <c r="AC21" s="87">
        <v>9.0666666666666664</v>
      </c>
      <c r="AD21" s="87">
        <v>9.8666666666666671</v>
      </c>
      <c r="AE21" s="87"/>
      <c r="AF21" s="87">
        <v>9.7666666666666675</v>
      </c>
      <c r="AG21" s="89">
        <v>9.0333333333333332</v>
      </c>
      <c r="AH21" s="84"/>
      <c r="AI21" s="84"/>
      <c r="AJ21" s="84"/>
      <c r="AK21" s="84"/>
    </row>
    <row r="22" spans="1:37" s="61" customFormat="1">
      <c r="A22" s="66" t="s">
        <v>88</v>
      </c>
      <c r="B22" s="65">
        <f>SUM(C22:AG22)</f>
        <v>92</v>
      </c>
      <c r="C22" s="83"/>
      <c r="D22" s="83">
        <v>8</v>
      </c>
      <c r="E22" s="83">
        <v>8</v>
      </c>
      <c r="F22" s="82">
        <v>8</v>
      </c>
      <c r="G22" s="82"/>
      <c r="H22" s="77"/>
      <c r="I22" s="77"/>
      <c r="J22" s="83"/>
      <c r="K22" s="83"/>
      <c r="L22" s="83">
        <v>8</v>
      </c>
      <c r="M22" s="82"/>
      <c r="N22" s="82"/>
      <c r="O22" s="77">
        <v>8</v>
      </c>
      <c r="P22" s="77">
        <v>12</v>
      </c>
      <c r="Q22" s="83">
        <v>8</v>
      </c>
      <c r="R22" s="85"/>
      <c r="S22" s="83">
        <v>8</v>
      </c>
      <c r="T22" s="82"/>
      <c r="U22" s="82"/>
      <c r="V22" s="77"/>
      <c r="W22" s="77"/>
      <c r="X22" s="77"/>
      <c r="Y22" s="83"/>
      <c r="Z22" s="83"/>
      <c r="AA22" s="74"/>
      <c r="AB22" s="74"/>
      <c r="AC22" s="77"/>
      <c r="AD22" s="83"/>
      <c r="AE22" s="83">
        <v>8</v>
      </c>
      <c r="AF22" s="83">
        <v>8</v>
      </c>
      <c r="AG22" s="83">
        <v>8</v>
      </c>
      <c r="AH22" s="85"/>
      <c r="AI22" s="85"/>
      <c r="AJ22" s="85"/>
      <c r="AK22" s="85"/>
    </row>
    <row r="23" spans="1:37" s="61" customFormat="1">
      <c r="A23" s="66" t="s">
        <v>89</v>
      </c>
      <c r="B23" s="65">
        <f>SUM(C23:AG23)</f>
        <v>144</v>
      </c>
      <c r="C23" s="83">
        <v>8</v>
      </c>
      <c r="D23" s="83">
        <v>8</v>
      </c>
      <c r="E23" s="83">
        <v>8</v>
      </c>
      <c r="F23" s="82"/>
      <c r="G23" s="82"/>
      <c r="H23" s="77">
        <v>8</v>
      </c>
      <c r="I23" s="77">
        <v>8</v>
      </c>
      <c r="J23" s="83">
        <v>8</v>
      </c>
      <c r="K23" s="83">
        <v>8</v>
      </c>
      <c r="L23" s="83">
        <v>8</v>
      </c>
      <c r="M23" s="82"/>
      <c r="N23" s="82"/>
      <c r="O23" s="77">
        <v>8</v>
      </c>
      <c r="P23" s="77"/>
      <c r="Q23" s="83"/>
      <c r="R23" s="83"/>
      <c r="S23" s="83">
        <v>8</v>
      </c>
      <c r="T23" s="82"/>
      <c r="U23" s="82"/>
      <c r="V23" s="77">
        <v>8</v>
      </c>
      <c r="W23" s="77">
        <v>8</v>
      </c>
      <c r="X23" s="77"/>
      <c r="Y23" s="83"/>
      <c r="Z23" s="83">
        <v>8</v>
      </c>
      <c r="AA23" s="74"/>
      <c r="AB23" s="74"/>
      <c r="AC23" s="77">
        <v>8</v>
      </c>
      <c r="AD23" s="83">
        <v>8</v>
      </c>
      <c r="AE23" s="83">
        <v>8</v>
      </c>
      <c r="AF23" s="83">
        <v>8</v>
      </c>
      <c r="AG23" s="83">
        <v>8</v>
      </c>
      <c r="AH23" s="85"/>
      <c r="AI23" s="85"/>
      <c r="AJ23" s="85"/>
      <c r="AK23" s="85"/>
    </row>
    <row r="24" spans="1:37">
      <c r="B24" s="85"/>
      <c r="C24" s="5"/>
      <c r="D24" s="5"/>
      <c r="E24" s="5"/>
      <c r="F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B25" s="5"/>
      <c r="C25" s="5"/>
      <c r="D25" s="5"/>
      <c r="E25" s="5"/>
      <c r="F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31" spans="1:37">
      <c r="G31" s="79"/>
    </row>
    <row r="32" spans="1:37">
      <c r="G32" s="79"/>
    </row>
    <row r="33" spans="7:7">
      <c r="G33" s="79"/>
    </row>
    <row r="34" spans="7:7">
      <c r="G34" s="79"/>
    </row>
    <row r="35" spans="7:7">
      <c r="G35" s="79"/>
    </row>
    <row r="36" spans="7:7">
      <c r="G36" s="79"/>
    </row>
    <row r="37" spans="7:7">
      <c r="G37" s="79"/>
    </row>
  </sheetData>
  <phoneticPr fontId="21" type="noConversion"/>
  <dataValidations count="1">
    <dataValidation type="list" allowBlank="1" showInputMessage="1" showErrorMessage="1" sqref="V17:AB17" xr:uid="{00000000-0002-0000-0100-000000000000}">
      <formula1>"M2,VP1,VP2,TT,PP"</formula1>
    </dataValidation>
  </dataValidations>
  <pageMargins left="0.69930555555555596" right="0.69930555555555596" top="0.75" bottom="0.75" header="0.3" footer="0.3"/>
  <pageSetup paperSize="9" scale="91" orientation="landscape" r:id="rId1"/>
  <ignoredErrors>
    <ignoredError sqref="E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defaultColWidth="9" defaultRowHeight="14"/>
  <cols>
    <col min="2" max="2" width="13.90625" customWidth="1"/>
    <col min="3" max="3" width="15" customWidth="1"/>
  </cols>
  <sheetData>
    <row r="1" spans="1:3" ht="1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tabSelected="1" zoomScale="110" zoomScaleNormal="110" workbookViewId="0">
      <selection activeCell="C16" sqref="C16"/>
    </sheetView>
  </sheetViews>
  <sheetFormatPr defaultColWidth="9" defaultRowHeight="14"/>
  <cols>
    <col min="1" max="1" width="11.36328125" style="21" customWidth="1"/>
    <col min="2" max="2" width="27.7265625" style="21" customWidth="1"/>
    <col min="3" max="3" width="20.6328125" style="21" customWidth="1"/>
    <col min="4" max="4" width="13" style="21" customWidth="1"/>
    <col min="5" max="5" width="23" style="21" customWidth="1"/>
    <col min="6" max="6" width="22.6328125" style="21" customWidth="1"/>
    <col min="7" max="7" width="28.36328125" style="21" customWidth="1"/>
    <col min="8" max="8" width="18" style="22" customWidth="1"/>
    <col min="9" max="16384" width="9" style="17"/>
  </cols>
  <sheetData>
    <row r="1" spans="1:8" s="26" customFormat="1">
      <c r="A1" s="23" t="s">
        <v>42</v>
      </c>
      <c r="B1" s="23" t="s">
        <v>43</v>
      </c>
      <c r="C1" s="24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25" t="s">
        <v>48</v>
      </c>
    </row>
    <row r="2" spans="1:8">
      <c r="A2" s="14">
        <v>1</v>
      </c>
      <c r="B2" s="14"/>
      <c r="C2" s="37"/>
      <c r="D2" s="14"/>
      <c r="E2" s="14"/>
      <c r="F2" s="27"/>
      <c r="G2" s="14"/>
      <c r="H2" s="14"/>
    </row>
    <row r="3" spans="1:8">
      <c r="A3" s="14">
        <v>2</v>
      </c>
      <c r="B3" s="14"/>
      <c r="C3" s="37"/>
      <c r="D3" s="14"/>
      <c r="E3" s="14"/>
      <c r="F3" s="27"/>
      <c r="G3" s="14"/>
      <c r="H3" s="14"/>
    </row>
    <row r="4" spans="1:8">
      <c r="A4" s="14">
        <v>3</v>
      </c>
      <c r="B4" s="14"/>
      <c r="C4" s="37"/>
      <c r="D4" s="14"/>
      <c r="E4" s="14"/>
      <c r="F4" s="27"/>
      <c r="G4" s="14"/>
      <c r="H4" s="16"/>
    </row>
    <row r="5" spans="1:8">
      <c r="A5" s="14">
        <v>4</v>
      </c>
      <c r="B5" s="14"/>
      <c r="C5" s="37"/>
      <c r="D5" s="14"/>
      <c r="E5" s="14"/>
      <c r="F5" s="27"/>
      <c r="G5" s="14"/>
      <c r="H5" s="16"/>
    </row>
    <row r="6" spans="1:8">
      <c r="A6" s="14">
        <v>5</v>
      </c>
      <c r="B6" s="14"/>
      <c r="C6" s="37"/>
      <c r="D6" s="14"/>
      <c r="E6" s="14"/>
      <c r="F6" s="27"/>
      <c r="G6" s="14"/>
      <c r="H6" s="16"/>
    </row>
    <row r="7" spans="1:8">
      <c r="A7" s="14">
        <v>6</v>
      </c>
      <c r="B7" s="14"/>
      <c r="C7" s="37"/>
      <c r="D7" s="14"/>
      <c r="E7" s="14"/>
      <c r="F7" s="27"/>
      <c r="G7" s="14"/>
      <c r="H7" s="16"/>
    </row>
    <row r="8" spans="1:8">
      <c r="A8" s="14">
        <v>7</v>
      </c>
      <c r="B8" s="14"/>
      <c r="C8" s="37"/>
      <c r="D8" s="14"/>
      <c r="E8" s="14"/>
      <c r="F8" s="27"/>
      <c r="G8" s="14"/>
      <c r="H8" s="16"/>
    </row>
    <row r="9" spans="1:8">
      <c r="A9" s="14">
        <v>8</v>
      </c>
      <c r="B9" s="14"/>
      <c r="C9" s="37"/>
      <c r="D9" s="34"/>
      <c r="E9" s="34"/>
      <c r="F9" s="27"/>
      <c r="G9" s="34"/>
      <c r="H9" s="29"/>
    </row>
    <row r="10" spans="1:8">
      <c r="A10" s="14">
        <v>9</v>
      </c>
      <c r="B10" s="14"/>
      <c r="C10" s="37"/>
      <c r="D10" s="14"/>
      <c r="E10" s="14"/>
      <c r="F10" s="27"/>
      <c r="G10" s="14"/>
      <c r="H10" s="16"/>
    </row>
    <row r="11" spans="1:8">
      <c r="A11" s="14">
        <v>10</v>
      </c>
      <c r="B11" s="14"/>
      <c r="C11" s="37"/>
      <c r="D11" s="14"/>
      <c r="E11" s="14"/>
      <c r="F11" s="27"/>
      <c r="G11" s="14"/>
      <c r="H11" s="16"/>
    </row>
    <row r="12" spans="1:8">
      <c r="A12" s="91" t="s">
        <v>64</v>
      </c>
      <c r="B12" s="92"/>
      <c r="C12" s="92"/>
      <c r="D12" s="93"/>
      <c r="E12" s="92"/>
      <c r="F12" s="92"/>
      <c r="G12" s="94"/>
      <c r="H12" s="19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zoomScaleNormal="100" workbookViewId="0">
      <selection activeCell="D12" sqref="D12"/>
    </sheetView>
  </sheetViews>
  <sheetFormatPr defaultColWidth="9" defaultRowHeight="14"/>
  <cols>
    <col min="1" max="1" width="13" style="17" customWidth="1"/>
    <col min="2" max="3" width="20.08984375" style="21" customWidth="1"/>
    <col min="4" max="4" width="15.08984375" style="21" customWidth="1"/>
    <col min="5" max="5" width="63.36328125" style="17" customWidth="1"/>
    <col min="6" max="6" width="9" style="17" hidden="1" customWidth="1"/>
    <col min="7" max="8" width="9" style="17"/>
    <col min="9" max="9" width="5.90625" style="17" customWidth="1"/>
    <col min="10" max="10" width="25.08984375" style="17" customWidth="1"/>
    <col min="11" max="11" width="13.90625" style="17" customWidth="1"/>
    <col min="12" max="16384" width="9" style="17"/>
  </cols>
  <sheetData>
    <row r="1" spans="1:5" ht="15" customHeight="1">
      <c r="A1" s="32" t="s">
        <v>49</v>
      </c>
      <c r="B1" s="32" t="s">
        <v>50</v>
      </c>
      <c r="C1" s="24" t="s">
        <v>67</v>
      </c>
      <c r="D1" s="32" t="s">
        <v>51</v>
      </c>
      <c r="E1" s="30" t="s">
        <v>52</v>
      </c>
    </row>
    <row r="2" spans="1:5" ht="15" customHeight="1">
      <c r="A2" s="37">
        <v>1</v>
      </c>
      <c r="B2" s="59" t="s">
        <v>77</v>
      </c>
      <c r="C2" s="59" t="s">
        <v>78</v>
      </c>
      <c r="D2" s="45">
        <v>3100</v>
      </c>
      <c r="E2" s="59" t="s">
        <v>103</v>
      </c>
    </row>
    <row r="3" spans="1:5" ht="15" customHeight="1">
      <c r="A3" s="37">
        <v>2</v>
      </c>
      <c r="B3" s="59" t="s">
        <v>77</v>
      </c>
      <c r="C3" s="59" t="s">
        <v>78</v>
      </c>
      <c r="D3" s="45">
        <v>2323</v>
      </c>
      <c r="E3" s="43" t="s">
        <v>104</v>
      </c>
    </row>
    <row r="4" spans="1:5" ht="15" customHeight="1">
      <c r="A4" s="37">
        <v>3</v>
      </c>
      <c r="B4" s="59" t="s">
        <v>77</v>
      </c>
      <c r="C4" s="59" t="s">
        <v>78</v>
      </c>
      <c r="D4" s="45">
        <v>1500</v>
      </c>
      <c r="E4" s="59" t="s">
        <v>108</v>
      </c>
    </row>
    <row r="5" spans="1:5" ht="15" customHeight="1">
      <c r="A5" s="37">
        <v>4</v>
      </c>
      <c r="B5" s="86"/>
      <c r="C5" s="86"/>
      <c r="D5" s="45">
        <f>34000*1.05</f>
        <v>35700</v>
      </c>
      <c r="E5" s="59" t="s">
        <v>107</v>
      </c>
    </row>
    <row r="6" spans="1:5" ht="15" customHeight="1">
      <c r="A6" s="37">
        <v>5</v>
      </c>
      <c r="B6" s="86"/>
      <c r="C6" s="86"/>
      <c r="D6" s="45">
        <f>3180*1.05</f>
        <v>3339</v>
      </c>
      <c r="E6" s="43"/>
    </row>
    <row r="7" spans="1:5">
      <c r="A7" s="95" t="s">
        <v>62</v>
      </c>
      <c r="B7" s="96"/>
      <c r="C7" s="58"/>
      <c r="D7" s="46">
        <f>SUM(D2:D6)</f>
        <v>45962</v>
      </c>
      <c r="E7" s="31"/>
    </row>
    <row r="16" spans="1:5">
      <c r="B16" s="76"/>
    </row>
  </sheetData>
  <mergeCells count="1">
    <mergeCell ref="A7:B7"/>
  </mergeCells>
  <phoneticPr fontId="2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6"/>
  <sheetViews>
    <sheetView zoomScale="120" zoomScaleNormal="120" workbookViewId="0">
      <selection activeCell="E19" sqref="E19"/>
    </sheetView>
  </sheetViews>
  <sheetFormatPr defaultColWidth="10.90625" defaultRowHeight="14"/>
  <cols>
    <col min="1" max="1" width="10.90625" style="17"/>
    <col min="2" max="2" width="29.36328125" style="17" customWidth="1"/>
    <col min="3" max="3" width="23.36328125" style="17" customWidth="1"/>
    <col min="4" max="4" width="18.08984375" style="17" customWidth="1"/>
    <col min="5" max="5" width="16" style="55" customWidth="1"/>
    <col min="6" max="6" width="12.36328125" style="17" customWidth="1"/>
    <col min="7" max="7" width="12.6328125" style="52" customWidth="1"/>
    <col min="8" max="8" width="30.90625" style="17" customWidth="1"/>
    <col min="9" max="16384" width="10.90625" style="17"/>
  </cols>
  <sheetData>
    <row r="1" spans="1:8" ht="23.15" customHeight="1">
      <c r="A1" s="47" t="s">
        <v>63</v>
      </c>
      <c r="B1" s="32" t="s">
        <v>53</v>
      </c>
      <c r="C1" s="24" t="s">
        <v>67</v>
      </c>
      <c r="D1" s="32" t="s">
        <v>54</v>
      </c>
      <c r="E1" s="53" t="s">
        <v>61</v>
      </c>
      <c r="F1" s="32" t="s">
        <v>58</v>
      </c>
      <c r="G1" s="50" t="s">
        <v>60</v>
      </c>
      <c r="H1" s="32" t="s">
        <v>59</v>
      </c>
    </row>
    <row r="2" spans="1:8" ht="23.15" customHeight="1">
      <c r="A2" s="37">
        <v>1</v>
      </c>
      <c r="B2" s="32"/>
      <c r="C2" s="32"/>
      <c r="D2" s="37"/>
      <c r="E2" s="29"/>
      <c r="F2" s="37"/>
      <c r="G2" s="45"/>
      <c r="H2" s="38"/>
    </row>
    <row r="3" spans="1:8" ht="26.15" customHeight="1">
      <c r="A3" s="37">
        <v>2</v>
      </c>
      <c r="B3" s="39"/>
      <c r="C3" s="39"/>
      <c r="D3" s="40"/>
      <c r="E3" s="29"/>
      <c r="F3" s="37"/>
      <c r="G3" s="45"/>
      <c r="H3" s="38"/>
    </row>
    <row r="4" spans="1:8" ht="26.15" customHeight="1">
      <c r="A4" s="37">
        <v>3</v>
      </c>
      <c r="B4" s="39"/>
      <c r="C4" s="39"/>
      <c r="D4" s="40"/>
      <c r="E4" s="29"/>
      <c r="F4" s="37"/>
      <c r="G4" s="45"/>
      <c r="H4" s="38"/>
    </row>
    <row r="5" spans="1:8" ht="57" customHeight="1">
      <c r="A5" s="37">
        <v>4</v>
      </c>
      <c r="B5" s="39"/>
      <c r="C5" s="39"/>
      <c r="D5" s="41"/>
      <c r="E5" s="29"/>
      <c r="F5" s="37"/>
      <c r="G5" s="45"/>
      <c r="H5" s="42"/>
    </row>
    <row r="6" spans="1:8" ht="28" customHeight="1">
      <c r="A6" s="49"/>
      <c r="B6" s="44" t="s">
        <v>55</v>
      </c>
      <c r="C6" s="44"/>
      <c r="D6" s="48"/>
      <c r="E6" s="54"/>
      <c r="F6" s="36"/>
      <c r="G6" s="51">
        <f>SUM(G2:G5)</f>
        <v>0</v>
      </c>
      <c r="H6" s="31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defaultColWidth="9" defaultRowHeight="14"/>
  <cols>
    <col min="2" max="2" width="25.45312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金烨</cp:lastModifiedBy>
  <cp:lastPrinted>2020-01-07T02:38:56Z</cp:lastPrinted>
  <dcterms:created xsi:type="dcterms:W3CDTF">2015-10-16T09:07:00Z</dcterms:created>
  <dcterms:modified xsi:type="dcterms:W3CDTF">2020-08-20T03:57:37Z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