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fil\3D Art VCA\"/>
    </mc:Choice>
  </mc:AlternateContent>
  <bookViews>
    <workbookView xWindow="0" yWindow="0" windowWidth="20490" windowHeight="7650" tabRatio="873"/>
  </bookViews>
  <sheets>
    <sheet name="Custos" sheetId="10" r:id="rId1"/>
    <sheet name="Acessórios" sheetId="11" r:id="rId2"/>
    <sheet name="Autores" sheetId="12" r:id="rId3"/>
  </sheets>
  <calcPr calcId="162913"/>
  <customWorkbookViews>
    <customWorkbookView name="Teste" guid="{CD2C291A-59D1-41E1-A77D-E07CEE24343A}" maximized="1" windowWidth="1795" windowHeight="894" activeSheetId="1"/>
  </customWorkbookViews>
</workbook>
</file>

<file path=xl/calcChain.xml><?xml version="1.0" encoding="utf-8"?>
<calcChain xmlns="http://schemas.openxmlformats.org/spreadsheetml/2006/main">
  <c r="C47" i="10" l="1"/>
  <c r="C48" i="10" s="1"/>
  <c r="C36" i="10"/>
  <c r="C39" i="10" s="1"/>
  <c r="C18" i="10" l="1"/>
  <c r="C7" i="10" l="1"/>
  <c r="C6" i="10"/>
  <c r="C28" i="10" l="1"/>
  <c r="C8" i="10" l="1"/>
  <c r="C9" i="10" s="1"/>
  <c r="C27" i="10" l="1"/>
  <c r="C29" i="10" l="1"/>
  <c r="C32" i="10" s="1"/>
  <c r="C31" i="10"/>
  <c r="C30" i="10"/>
  <c r="C51" i="10" l="1"/>
  <c r="C54" i="10" s="1"/>
  <c r="K5" i="10" s="1"/>
</calcChain>
</file>

<file path=xl/comments1.xml><?xml version="1.0" encoding="utf-8"?>
<comments xmlns="http://schemas.openxmlformats.org/spreadsheetml/2006/main">
  <authors>
    <author>Wilson .</author>
    <author>Russo Claudio (LBR)</author>
    <author>Italo Soares</author>
  </authors>
  <commentList>
    <comment ref="B4" authorId="0" shapeId="0">
      <text>
        <r>
          <rPr>
            <sz val="9"/>
            <color indexed="81"/>
            <rFont val="Segoe UI"/>
            <family val="2"/>
          </rPr>
          <t xml:space="preserve">Valor do fatiamento em </t>
        </r>
        <r>
          <rPr>
            <b/>
            <sz val="9"/>
            <color indexed="81"/>
            <rFont val="Segoe UI"/>
            <family val="2"/>
          </rPr>
          <t>MILÍMETROS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É encontrado na sua conta de luz, dividindo valor final pelo tanto de KW usado.  - em SJC-SP é de aprox R$0,75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Esse valor deve ser medido utilizando um alicate amperimetro, ou ferramenta similar.  Pois não podemos calcular através da potencia da fonte, e são utilzados diversos algoritmos (como o PID) que podem varias consideravelmente o consumo
Sugestao 1:  150w para ABS -  bico 230ºC e mesa 110ºC
Sugestão 2:  80w para PLA - bico 210º e mesa a 60º
Sugestão 3:  50w para PLA - sem mesa aquecida.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 xml:space="preserve">Italo Soares:
</t>
        </r>
        <r>
          <rPr>
            <sz val="9"/>
            <color indexed="81"/>
            <rFont val="Tahoma"/>
            <family val="2"/>
          </rPr>
          <t>Valor a determinar pela quantidade de falhas da sua impressora
(exemplo: de 20 peças que faço, 1 dá problema, logo, 5% de falha)</t>
        </r>
      </text>
    </comment>
    <comment ref="A26" authorId="2" shapeId="0">
      <text>
        <r>
          <rPr>
            <b/>
            <sz val="9"/>
            <color indexed="81"/>
            <rFont val="Segoe UI"/>
            <family val="2"/>
          </rPr>
          <t>Italo Soares:</t>
        </r>
        <r>
          <rPr>
            <sz val="9"/>
            <color indexed="81"/>
            <rFont val="Segoe UI"/>
            <family val="2"/>
          </rPr>
          <t xml:space="preserve">
Valor cobrado para "ligar" a maquina,  envolve a aplicação de Abond, preparação do vidro, troca do material, etc</t>
        </r>
      </text>
    </comment>
    <comment ref="A44" authorId="2" shapeId="0">
      <text>
        <r>
          <rPr>
            <b/>
            <sz val="9"/>
            <color indexed="81"/>
            <rFont val="Segoe UI"/>
            <family val="2"/>
          </rPr>
          <t>Italo Soares:</t>
        </r>
        <r>
          <rPr>
            <sz val="9"/>
            <color indexed="81"/>
            <rFont val="Segoe UI"/>
            <family val="2"/>
          </rPr>
          <t xml:space="preserve">
Valor cobrado para "ligar" a maquina,  envolve a aplicação de Abond, preparação do vidro, troca do material, etc</t>
        </r>
      </text>
    </comment>
  </commentList>
</comments>
</file>

<file path=xl/sharedStrings.xml><?xml version="1.0" encoding="utf-8"?>
<sst xmlns="http://schemas.openxmlformats.org/spreadsheetml/2006/main" count="100" uniqueCount="86">
  <si>
    <t>mm</t>
  </si>
  <si>
    <t>Retorno de investimento</t>
  </si>
  <si>
    <t>Custo de falhas</t>
  </si>
  <si>
    <t>Custo energia</t>
  </si>
  <si>
    <t>Custo material</t>
  </si>
  <si>
    <t>Dias por mês</t>
  </si>
  <si>
    <t>mm²</t>
  </si>
  <si>
    <t>Área do diâmetro do filamento</t>
  </si>
  <si>
    <t>g/cm³</t>
  </si>
  <si>
    <t>Densidade</t>
  </si>
  <si>
    <t>Custos Administrativos</t>
  </si>
  <si>
    <t>Diâmetro do filamento</t>
  </si>
  <si>
    <t>Média de falhas</t>
  </si>
  <si>
    <t>Preço por KWh</t>
  </si>
  <si>
    <t>Despesas de produção</t>
  </si>
  <si>
    <t>Valores da peça (dado pelo fatiador)</t>
  </si>
  <si>
    <t>Comprimento utilizado</t>
  </si>
  <si>
    <t>Tempo de impressão</t>
  </si>
  <si>
    <t>Peso estimado</t>
  </si>
  <si>
    <t>Tipo de filamento</t>
  </si>
  <si>
    <t>CALCULADORA DE CUSTOS DE IMPRESSAO 3D</t>
  </si>
  <si>
    <t>Modelagem 3D</t>
  </si>
  <si>
    <t>MATERIAL</t>
  </si>
  <si>
    <t>ABS Barato</t>
  </si>
  <si>
    <t>PLA Comum</t>
  </si>
  <si>
    <t>PLA Barato</t>
  </si>
  <si>
    <t>Tritan</t>
  </si>
  <si>
    <t>Valor + FRETE</t>
  </si>
  <si>
    <t>Densidade (g/m³)</t>
  </si>
  <si>
    <t>Diam. Filamento</t>
  </si>
  <si>
    <t>-</t>
  </si>
  <si>
    <t>RESULTADOS</t>
  </si>
  <si>
    <t>ABS Premium</t>
  </si>
  <si>
    <t>minutos</t>
  </si>
  <si>
    <t>Valor da Máquina</t>
  </si>
  <si>
    <t>grs</t>
  </si>
  <si>
    <t>hrs</t>
  </si>
  <si>
    <t>CÁLCULO DETALHADO</t>
  </si>
  <si>
    <t>Consumo da máquina (Watts)</t>
  </si>
  <si>
    <t>Valor do quilo (filamento)</t>
  </si>
  <si>
    <t>ABS Comum</t>
  </si>
  <si>
    <t>PLA Premium</t>
  </si>
  <si>
    <t>CUSTOS E PROPRIEDADES DOS MATERIAIS</t>
  </si>
  <si>
    <t>PETG</t>
  </si>
  <si>
    <t>Custo de manutenção</t>
  </si>
  <si>
    <t>Custo de acabamento</t>
  </si>
  <si>
    <t>CÁLCULO RAPIDO</t>
  </si>
  <si>
    <t>Tabela de custos OPEN SOURCE</t>
  </si>
  <si>
    <t>Autores:</t>
  </si>
  <si>
    <t>Italo C J Soares</t>
  </si>
  <si>
    <t>Murilo Laffranchi </t>
  </si>
  <si>
    <t>Wilson Junior </t>
  </si>
  <si>
    <t xml:space="preserve">Em caso de duvidas, busque o arquivo atualizado no grupo </t>
  </si>
  <si>
    <t>https://www.facebook.com/groups/118362468684051/?hc_ref=NEWSFEED</t>
  </si>
  <si>
    <t>Custos Relacionados à impressão</t>
  </si>
  <si>
    <t>Pintura ou acabamento</t>
  </si>
  <si>
    <t>Set-up de maquina</t>
  </si>
  <si>
    <t>R$ 60,00 por hora</t>
  </si>
  <si>
    <t>R$ 40,00 por hora</t>
  </si>
  <si>
    <t>preço fixo</t>
  </si>
  <si>
    <t>Tempo desejado (meses)</t>
  </si>
  <si>
    <t>Horas de trabalho por dia</t>
  </si>
  <si>
    <t>Especificações do material e impressora</t>
  </si>
  <si>
    <t>Funcionarios</t>
  </si>
  <si>
    <t>Aluguel</t>
  </si>
  <si>
    <t>Contas (agua, luz, internet)</t>
  </si>
  <si>
    <t>Contador</t>
  </si>
  <si>
    <t>Outros (café / fika)</t>
  </si>
  <si>
    <t>Somatória de custos</t>
  </si>
  <si>
    <t>Custo por hora</t>
  </si>
  <si>
    <t>Custo de retorno total à ser adicionado</t>
  </si>
  <si>
    <t xml:space="preserve">Porcentagem de lucro desejada </t>
  </si>
  <si>
    <t>Custo total de produção</t>
  </si>
  <si>
    <t>Valor á ser adicionado por hora</t>
  </si>
  <si>
    <t>Custo de produção total</t>
  </si>
  <si>
    <t>Custo administrativo total</t>
  </si>
  <si>
    <t>Valor de venda final</t>
  </si>
  <si>
    <t>Valor final</t>
  </si>
  <si>
    <t>PROIBIDA A VENDA DESTA TABELA</t>
  </si>
  <si>
    <t>Não editar</t>
  </si>
  <si>
    <t>Observações</t>
  </si>
  <si>
    <t xml:space="preserve"> selecionar o material correto em "calculo detalhado"</t>
  </si>
  <si>
    <t>Atenção ás cores das celulas</t>
  </si>
  <si>
    <t>ddd</t>
  </si>
  <si>
    <t>Impostos (ICMS ou ISS)</t>
  </si>
  <si>
    <t>Marcelo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</si>
</sst>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.5"/>
      <color rgb="FF000000"/>
      <name val="Georgia"/>
      <family val="1"/>
    </font>
    <font>
      <b/>
      <sz val="13.2"/>
      <color rgb="FF000000"/>
      <name val="Arial"/>
      <family val="2"/>
    </font>
    <font>
      <sz val="11"/>
      <color rgb="FF252525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5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3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4" fillId="13" borderId="0" applyNumberFormat="0" applyBorder="0" applyAlignment="0" applyProtection="0"/>
    <xf numFmtId="0" fontId="18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8">
    <xf numFmtId="0" fontId="0" fillId="0" borderId="0" xfId="0"/>
    <xf numFmtId="0" fontId="16" fillId="15" borderId="2" xfId="0" applyFont="1" applyFill="1" applyBorder="1" applyAlignment="1">
      <alignment horizontal="center" vertical="center"/>
    </xf>
    <xf numFmtId="0" fontId="0" fillId="4" borderId="0" xfId="0" applyFont="1" applyFill="1" applyBorder="1" applyProtection="1"/>
    <xf numFmtId="165" fontId="1" fillId="4" borderId="0" xfId="0" applyNumberFormat="1" applyFont="1" applyFill="1" applyBorder="1" applyProtection="1"/>
    <xf numFmtId="1" fontId="1" fillId="4" borderId="0" xfId="7" applyNumberFormat="1" applyFont="1" applyFill="1" applyBorder="1" applyProtection="1"/>
    <xf numFmtId="0" fontId="6" fillId="0" borderId="0" xfId="8" applyFill="1" applyProtection="1"/>
    <xf numFmtId="0" fontId="0" fillId="0" borderId="0" xfId="0" applyProtection="1"/>
    <xf numFmtId="0" fontId="17" fillId="0" borderId="0" xfId="9" applyFont="1" applyFill="1" applyProtection="1"/>
    <xf numFmtId="44" fontId="17" fillId="0" borderId="0" xfId="9" applyNumberFormat="1" applyFont="1" applyFill="1" applyAlignment="1" applyProtection="1">
      <alignment horizontal="left"/>
    </xf>
    <xf numFmtId="0" fontId="17" fillId="0" borderId="0" xfId="0" applyFont="1" applyProtection="1"/>
    <xf numFmtId="0" fontId="5" fillId="6" borderId="0" xfId="4" applyBorder="1" applyProtection="1"/>
    <xf numFmtId="0" fontId="6" fillId="4" borderId="0" xfId="9" applyFill="1" applyProtection="1"/>
    <xf numFmtId="0" fontId="17" fillId="4" borderId="0" xfId="9" applyFont="1" applyFill="1" applyProtection="1"/>
    <xf numFmtId="0" fontId="10" fillId="0" borderId="0" xfId="0" applyFont="1" applyBorder="1" applyAlignment="1" applyProtection="1">
      <alignment vertical="center"/>
    </xf>
    <xf numFmtId="0" fontId="11" fillId="0" borderId="0" xfId="0" applyFont="1" applyAlignment="1" applyProtection="1">
      <alignment vertical="center" wrapText="1"/>
    </xf>
    <xf numFmtId="0" fontId="12" fillId="0" borderId="0" xfId="0" applyFont="1" applyAlignment="1" applyProtection="1">
      <alignment vertical="center" wrapText="1"/>
    </xf>
    <xf numFmtId="0" fontId="6" fillId="16" borderId="0" xfId="9" applyFill="1" applyProtection="1"/>
    <xf numFmtId="0" fontId="17" fillId="16" borderId="0" xfId="9" applyFont="1" applyFill="1" applyProtection="1"/>
    <xf numFmtId="164" fontId="17" fillId="0" borderId="0" xfId="0" applyNumberFormat="1" applyFont="1" applyProtection="1"/>
    <xf numFmtId="0" fontId="17" fillId="0" borderId="0" xfId="0" applyFont="1" applyFill="1" applyAlignment="1" applyProtection="1"/>
    <xf numFmtId="0" fontId="0" fillId="0" borderId="0" xfId="0" applyAlignment="1" applyProtection="1">
      <alignment wrapText="1"/>
    </xf>
    <xf numFmtId="0" fontId="13" fillId="0" borderId="0" xfId="0" applyFont="1" applyProtection="1"/>
    <xf numFmtId="0" fontId="19" fillId="0" borderId="0" xfId="9" applyFont="1" applyFill="1" applyAlignment="1" applyProtection="1"/>
    <xf numFmtId="0" fontId="14" fillId="0" borderId="0" xfId="0" applyFont="1" applyFill="1" applyBorder="1" applyAlignment="1" applyProtection="1">
      <alignment vertical="center" wrapText="1"/>
    </xf>
    <xf numFmtId="0" fontId="0" fillId="16" borderId="0" xfId="0" applyFill="1" applyBorder="1" applyProtection="1"/>
    <xf numFmtId="2" fontId="0" fillId="16" borderId="0" xfId="0" applyNumberFormat="1" applyFill="1" applyBorder="1" applyProtection="1"/>
    <xf numFmtId="44" fontId="0" fillId="16" borderId="0" xfId="0" applyNumberFormat="1" applyFill="1" applyBorder="1" applyProtection="1"/>
    <xf numFmtId="0" fontId="1" fillId="4" borderId="0" xfId="0" applyFont="1" applyFill="1" applyBorder="1" applyProtection="1"/>
    <xf numFmtId="0" fontId="6" fillId="0" borderId="0" xfId="9" applyFill="1" applyProtection="1"/>
    <xf numFmtId="0" fontId="0" fillId="0" borderId="0" xfId="0" applyAlignment="1" applyProtection="1">
      <alignment horizontal="left"/>
    </xf>
    <xf numFmtId="0" fontId="0" fillId="0" borderId="0" xfId="0" applyFill="1" applyProtection="1"/>
    <xf numFmtId="0" fontId="0" fillId="0" borderId="3" xfId="0" applyBorder="1" applyProtection="1">
      <protection locked="0"/>
    </xf>
    <xf numFmtId="44" fontId="0" fillId="0" borderId="3" xfId="2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4" fontId="0" fillId="0" borderId="1" xfId="2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1" fillId="18" borderId="0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/>
    <xf numFmtId="44" fontId="20" fillId="0" borderId="0" xfId="2" applyFont="1" applyFill="1" applyBorder="1" applyAlignment="1" applyProtection="1">
      <alignment vertical="center"/>
    </xf>
    <xf numFmtId="9" fontId="22" fillId="0" borderId="0" xfId="0" applyNumberFormat="1" applyFont="1" applyFill="1" applyBorder="1" applyAlignment="1" applyProtection="1">
      <alignment vertical="center"/>
      <protection locked="0"/>
    </xf>
    <xf numFmtId="0" fontId="15" fillId="0" borderId="0" xfId="5" applyFont="1" applyFill="1" applyBorder="1" applyAlignment="1" applyProtection="1">
      <alignment horizontal="center"/>
    </xf>
    <xf numFmtId="0" fontId="28" fillId="5" borderId="0" xfId="12" applyFont="1" applyFill="1" applyBorder="1" applyAlignment="1" applyProtection="1">
      <alignment horizontal="center"/>
    </xf>
    <xf numFmtId="0" fontId="0" fillId="20" borderId="0" xfId="0" applyFill="1" applyProtection="1"/>
    <xf numFmtId="0" fontId="0" fillId="4" borderId="0" xfId="0" applyFill="1" applyProtection="1"/>
    <xf numFmtId="0" fontId="0" fillId="4" borderId="0" xfId="0" applyFill="1" applyBorder="1" applyProtection="1"/>
    <xf numFmtId="44" fontId="29" fillId="4" borderId="0" xfId="2" applyFont="1" applyFill="1" applyBorder="1" applyAlignment="1" applyProtection="1">
      <protection locked="0"/>
    </xf>
    <xf numFmtId="0" fontId="0" fillId="20" borderId="0" xfId="0" applyFill="1" applyBorder="1" applyAlignment="1" applyProtection="1">
      <alignment horizontal="center"/>
    </xf>
    <xf numFmtId="44" fontId="0" fillId="20" borderId="0" xfId="0" applyNumberFormat="1" applyFill="1" applyBorder="1" applyAlignment="1" applyProtection="1"/>
    <xf numFmtId="0" fontId="0" fillId="20" borderId="0" xfId="3" applyNumberFormat="1" applyFont="1" applyFill="1" applyBorder="1" applyAlignment="1" applyProtection="1">
      <protection locked="0"/>
    </xf>
    <xf numFmtId="44" fontId="31" fillId="4" borderId="0" xfId="2" applyFont="1" applyFill="1" applyBorder="1" applyAlignment="1" applyProtection="1"/>
    <xf numFmtId="0" fontId="0" fillId="20" borderId="0" xfId="0" applyFill="1" applyBorder="1" applyProtection="1"/>
    <xf numFmtId="44" fontId="29" fillId="20" borderId="0" xfId="2" applyFont="1" applyFill="1" applyBorder="1" applyAlignment="1" applyProtection="1"/>
    <xf numFmtId="44" fontId="29" fillId="20" borderId="0" xfId="2" applyFont="1" applyFill="1" applyBorder="1" applyAlignment="1" applyProtection="1">
      <protection locked="0"/>
    </xf>
    <xf numFmtId="0" fontId="0" fillId="20" borderId="0" xfId="0" applyFont="1" applyFill="1" applyBorder="1" applyProtection="1"/>
    <xf numFmtId="0" fontId="1" fillId="20" borderId="0" xfId="0" applyFont="1" applyFill="1" applyBorder="1" applyProtection="1"/>
    <xf numFmtId="9" fontId="1" fillId="20" borderId="0" xfId="0" applyNumberFormat="1" applyFont="1" applyFill="1" applyBorder="1" applyAlignment="1" applyProtection="1">
      <alignment horizontal="left"/>
      <protection locked="0"/>
    </xf>
    <xf numFmtId="0" fontId="17" fillId="18" borderId="0" xfId="0" applyFont="1" applyFill="1" applyBorder="1" applyProtection="1"/>
    <xf numFmtId="44" fontId="20" fillId="0" borderId="0" xfId="9" applyNumberFormat="1" applyFont="1" applyFill="1" applyBorder="1" applyAlignment="1" applyProtection="1">
      <alignment vertical="center"/>
    </xf>
    <xf numFmtId="44" fontId="20" fillId="0" borderId="5" xfId="9" applyNumberFormat="1" applyFont="1" applyFill="1" applyBorder="1" applyAlignment="1" applyProtection="1">
      <alignment vertical="center"/>
    </xf>
    <xf numFmtId="0" fontId="15" fillId="0" borderId="0" xfId="5" applyFont="1" applyFill="1" applyBorder="1" applyAlignment="1" applyProtection="1"/>
    <xf numFmtId="0" fontId="17" fillId="0" borderId="0" xfId="5" applyFont="1" applyFill="1" applyBorder="1" applyAlignment="1" applyProtection="1"/>
    <xf numFmtId="0" fontId="9" fillId="4" borderId="0" xfId="0" applyFont="1" applyFill="1" applyBorder="1" applyAlignment="1" applyProtection="1">
      <alignment horizontal="center"/>
    </xf>
    <xf numFmtId="0" fontId="23" fillId="4" borderId="0" xfId="9" applyFont="1" applyFill="1" applyProtection="1"/>
    <xf numFmtId="0" fontId="0" fillId="23" borderId="2" xfId="0" applyFont="1" applyFill="1" applyBorder="1" applyAlignment="1" applyProtection="1">
      <alignment horizontal="right"/>
      <protection locked="0"/>
    </xf>
    <xf numFmtId="1" fontId="0" fillId="23" borderId="2" xfId="0" applyNumberFormat="1" applyFont="1" applyFill="1" applyBorder="1" applyProtection="1">
      <protection locked="0"/>
    </xf>
    <xf numFmtId="0" fontId="17" fillId="23" borderId="2" xfId="9" applyFont="1" applyFill="1" applyBorder="1" applyAlignment="1" applyProtection="1">
      <alignment horizontal="center"/>
      <protection locked="0"/>
    </xf>
    <xf numFmtId="0" fontId="0" fillId="19" borderId="0" xfId="0" applyFill="1" applyBorder="1" applyAlignment="1" applyProtection="1">
      <alignment vertical="center"/>
    </xf>
    <xf numFmtId="0" fontId="0" fillId="19" borderId="0" xfId="0" applyFill="1" applyBorder="1" applyProtection="1"/>
    <xf numFmtId="44" fontId="0" fillId="23" borderId="0" xfId="0" applyNumberFormat="1" applyFill="1" applyBorder="1" applyAlignment="1" applyProtection="1">
      <protection locked="0"/>
    </xf>
    <xf numFmtId="0" fontId="0" fillId="23" borderId="0" xfId="0" applyFill="1" applyBorder="1" applyAlignment="1" applyProtection="1">
      <alignment horizontal="center"/>
      <protection locked="0"/>
    </xf>
    <xf numFmtId="0" fontId="0" fillId="23" borderId="0" xfId="3" applyNumberFormat="1" applyFont="1" applyFill="1" applyBorder="1" applyAlignment="1" applyProtection="1">
      <protection locked="0"/>
    </xf>
    <xf numFmtId="0" fontId="0" fillId="21" borderId="2" xfId="0" applyFill="1" applyBorder="1" applyProtection="1"/>
    <xf numFmtId="44" fontId="20" fillId="18" borderId="7" xfId="9" applyNumberFormat="1" applyFont="1" applyFill="1" applyBorder="1" applyAlignment="1" applyProtection="1">
      <alignment vertical="center"/>
    </xf>
    <xf numFmtId="44" fontId="20" fillId="22" borderId="9" xfId="9" applyNumberFormat="1" applyFont="1" applyFill="1" applyBorder="1" applyAlignment="1" applyProtection="1">
      <alignment vertical="center"/>
    </xf>
    <xf numFmtId="44" fontId="20" fillId="23" borderId="11" xfId="9" applyNumberFormat="1" applyFont="1" applyFill="1" applyBorder="1" applyAlignment="1" applyProtection="1">
      <alignment vertical="center"/>
    </xf>
    <xf numFmtId="44" fontId="0" fillId="0" borderId="0" xfId="0" applyNumberFormat="1" applyFill="1" applyProtection="1"/>
    <xf numFmtId="44" fontId="0" fillId="0" borderId="0" xfId="0" applyNumberFormat="1" applyProtection="1"/>
    <xf numFmtId="44" fontId="31" fillId="4" borderId="0" xfId="2" applyFont="1" applyFill="1" applyBorder="1" applyAlignment="1" applyProtection="1">
      <protection locked="0"/>
    </xf>
    <xf numFmtId="44" fontId="24" fillId="17" borderId="6" xfId="9" applyNumberFormat="1" applyFont="1" applyFill="1" applyBorder="1" applyAlignment="1" applyProtection="1">
      <alignment horizontal="center" vertical="center"/>
    </xf>
    <xf numFmtId="44" fontId="24" fillId="17" borderId="5" xfId="9" applyNumberFormat="1" applyFont="1" applyFill="1" applyBorder="1" applyAlignment="1" applyProtection="1">
      <alignment horizontal="center" vertical="center"/>
    </xf>
    <xf numFmtId="44" fontId="24" fillId="17" borderId="7" xfId="9" applyNumberFormat="1" applyFont="1" applyFill="1" applyBorder="1" applyAlignment="1" applyProtection="1">
      <alignment horizontal="center" vertical="center"/>
    </xf>
    <xf numFmtId="44" fontId="24" fillId="17" borderId="8" xfId="9" applyNumberFormat="1" applyFont="1" applyFill="1" applyBorder="1" applyAlignment="1" applyProtection="1">
      <alignment horizontal="center" vertical="center"/>
    </xf>
    <xf numFmtId="44" fontId="24" fillId="17" borderId="0" xfId="9" applyNumberFormat="1" applyFont="1" applyFill="1" applyBorder="1" applyAlignment="1" applyProtection="1">
      <alignment horizontal="center" vertical="center"/>
    </xf>
    <xf numFmtId="44" fontId="24" fillId="17" borderId="9" xfId="9" applyNumberFormat="1" applyFont="1" applyFill="1" applyBorder="1" applyAlignment="1" applyProtection="1">
      <alignment horizontal="center" vertical="center"/>
    </xf>
    <xf numFmtId="44" fontId="1" fillId="18" borderId="0" xfId="2" applyFont="1" applyFill="1" applyBorder="1" applyAlignment="1" applyProtection="1">
      <alignment horizontal="center"/>
    </xf>
    <xf numFmtId="44" fontId="20" fillId="0" borderId="12" xfId="9" applyNumberFormat="1" applyFont="1" applyFill="1" applyBorder="1" applyAlignment="1" applyProtection="1">
      <alignment horizontal="center" vertical="center"/>
    </xf>
    <xf numFmtId="44" fontId="20" fillId="0" borderId="13" xfId="9" applyNumberFormat="1" applyFont="1" applyFill="1" applyBorder="1" applyAlignment="1" applyProtection="1">
      <alignment horizontal="center" vertical="center"/>
    </xf>
    <xf numFmtId="44" fontId="20" fillId="0" borderId="15" xfId="9" applyNumberFormat="1" applyFont="1" applyFill="1" applyBorder="1" applyAlignment="1" applyProtection="1">
      <alignment horizontal="center" vertical="center"/>
    </xf>
    <xf numFmtId="44" fontId="20" fillId="0" borderId="16" xfId="9" applyNumberFormat="1" applyFont="1" applyFill="1" applyBorder="1" applyAlignment="1" applyProtection="1">
      <alignment horizontal="center" vertical="center"/>
    </xf>
    <xf numFmtId="164" fontId="21" fillId="0" borderId="14" xfId="0" applyNumberFormat="1" applyFont="1" applyFill="1" applyBorder="1" applyAlignment="1" applyProtection="1">
      <alignment horizontal="center" vertical="center"/>
    </xf>
    <xf numFmtId="164" fontId="21" fillId="0" borderId="17" xfId="0" applyNumberFormat="1" applyFont="1" applyFill="1" applyBorder="1" applyAlignment="1" applyProtection="1">
      <alignment horizontal="center" vertical="center"/>
    </xf>
    <xf numFmtId="44" fontId="0" fillId="23" borderId="0" xfId="2" applyNumberFormat="1" applyFont="1" applyFill="1" applyBorder="1" applyAlignment="1" applyProtection="1">
      <alignment horizontal="center"/>
      <protection locked="0"/>
    </xf>
    <xf numFmtId="44" fontId="4" fillId="23" borderId="0" xfId="2" applyNumberFormat="1" applyFont="1" applyFill="1" applyBorder="1" applyAlignment="1" applyProtection="1">
      <alignment horizontal="center"/>
      <protection locked="0"/>
    </xf>
    <xf numFmtId="0" fontId="6" fillId="3" borderId="0" xfId="10" applyFill="1" applyBorder="1" applyAlignment="1" applyProtection="1">
      <alignment horizontal="center"/>
    </xf>
    <xf numFmtId="0" fontId="0" fillId="13" borderId="0" xfId="11" applyFont="1" applyBorder="1" applyAlignment="1" applyProtection="1">
      <alignment horizontal="center"/>
    </xf>
    <xf numFmtId="0" fontId="4" fillId="13" borderId="0" xfId="11" applyBorder="1" applyAlignment="1" applyProtection="1">
      <alignment horizontal="center"/>
    </xf>
    <xf numFmtId="0" fontId="6" fillId="10" borderId="0" xfId="8" applyBorder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/>
    </xf>
    <xf numFmtId="0" fontId="7" fillId="14" borderId="0" xfId="0" applyFont="1" applyFill="1" applyBorder="1" applyAlignment="1" applyProtection="1">
      <alignment horizontal="center"/>
    </xf>
    <xf numFmtId="44" fontId="4" fillId="23" borderId="0" xfId="2" applyFont="1" applyFill="1" applyBorder="1" applyAlignment="1" applyProtection="1">
      <alignment horizontal="center"/>
      <protection locked="0"/>
    </xf>
    <xf numFmtId="0" fontId="6" fillId="3" borderId="0" xfId="6" applyFill="1" applyBorder="1" applyAlignment="1" applyProtection="1">
      <alignment horizontal="center"/>
    </xf>
    <xf numFmtId="44" fontId="0" fillId="23" borderId="0" xfId="0" applyNumberFormat="1" applyFont="1" applyFill="1" applyBorder="1" applyAlignment="1" applyProtection="1">
      <alignment horizontal="center"/>
    </xf>
    <xf numFmtId="0" fontId="0" fillId="23" borderId="0" xfId="3" applyNumberFormat="1" applyFont="1" applyFill="1" applyBorder="1" applyAlignment="1" applyProtection="1">
      <alignment horizontal="center"/>
      <protection locked="0"/>
    </xf>
    <xf numFmtId="9" fontId="0" fillId="23" borderId="0" xfId="0" applyNumberFormat="1" applyFill="1" applyBorder="1" applyAlignment="1" applyProtection="1">
      <alignment horizontal="center"/>
      <protection locked="0"/>
    </xf>
    <xf numFmtId="44" fontId="14" fillId="4" borderId="0" xfId="2" applyFont="1" applyFill="1" applyBorder="1" applyAlignment="1" applyProtection="1">
      <alignment horizontal="center"/>
    </xf>
    <xf numFmtId="44" fontId="0" fillId="23" borderId="0" xfId="2" applyFont="1" applyFill="1" applyBorder="1" applyAlignment="1" applyProtection="1">
      <alignment horizontal="center"/>
      <protection locked="0"/>
    </xf>
    <xf numFmtId="44" fontId="4" fillId="23" borderId="0" xfId="2" applyFont="1" applyFill="1" applyBorder="1" applyAlignment="1" applyProtection="1">
      <alignment horizontal="center"/>
    </xf>
    <xf numFmtId="44" fontId="4" fillId="23" borderId="0" xfId="2" applyNumberFormat="1" applyFont="1" applyFill="1" applyBorder="1" applyAlignment="1" applyProtection="1">
      <alignment horizontal="center"/>
    </xf>
    <xf numFmtId="44" fontId="14" fillId="20" borderId="0" xfId="2" applyFont="1" applyFill="1" applyBorder="1" applyAlignment="1" applyProtection="1">
      <alignment horizontal="center"/>
    </xf>
    <xf numFmtId="44" fontId="1" fillId="4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44" fontId="0" fillId="20" borderId="0" xfId="2" applyFont="1" applyFill="1" applyBorder="1" applyAlignment="1" applyProtection="1">
      <alignment horizontal="center"/>
      <protection locked="0"/>
    </xf>
    <xf numFmtId="44" fontId="17" fillId="18" borderId="0" xfId="2" applyFont="1" applyFill="1" applyAlignment="1" applyProtection="1">
      <alignment horizontal="center"/>
    </xf>
    <xf numFmtId="44" fontId="0" fillId="4" borderId="0" xfId="2" applyFont="1" applyFill="1" applyBorder="1" applyAlignment="1" applyProtection="1">
      <alignment horizontal="center"/>
      <protection locked="0"/>
    </xf>
    <xf numFmtId="44" fontId="1" fillId="4" borderId="0" xfId="2" applyFont="1" applyFill="1" applyBorder="1" applyAlignment="1" applyProtection="1">
      <alignment horizontal="center"/>
      <protection locked="0"/>
    </xf>
    <xf numFmtId="0" fontId="27" fillId="15" borderId="6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27" fillId="15" borderId="10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7" fillId="15" borderId="11" xfId="0" applyFont="1" applyFill="1" applyBorder="1" applyAlignment="1">
      <alignment horizontal="center" vertical="center" wrapText="1"/>
    </xf>
    <xf numFmtId="9" fontId="0" fillId="23" borderId="0" xfId="13" applyFont="1" applyFill="1" applyBorder="1" applyAlignment="1" applyProtection="1">
      <alignment horizontal="center"/>
      <protection locked="0"/>
    </xf>
    <xf numFmtId="9" fontId="1" fillId="23" borderId="0" xfId="13" applyFont="1" applyFill="1" applyBorder="1" applyAlignment="1" applyProtection="1">
      <alignment horizontal="center"/>
      <protection locked="0"/>
    </xf>
  </cellXfs>
  <cellStyles count="14">
    <cellStyle name="20% - Ênfase5" xfId="11" builtinId="46"/>
    <cellStyle name="60% - Ênfase1" xfId="5" builtinId="32"/>
    <cellStyle name="60% - Ênfase3" xfId="7" builtinId="40"/>
    <cellStyle name="60% - Ênfase4" xfId="9" builtinId="44"/>
    <cellStyle name="Ênfase2" xfId="6" builtinId="33"/>
    <cellStyle name="Ênfase4" xfId="8" builtinId="41"/>
    <cellStyle name="Ênfase5" xfId="10" builtinId="45"/>
    <cellStyle name="Hiperlink" xfId="12" builtinId="8"/>
    <cellStyle name="Moeda" xfId="2" builtinId="4"/>
    <cellStyle name="Neutra" xfId="4" builtinId="28"/>
    <cellStyle name="Normal" xfId="0" builtinId="0"/>
    <cellStyle name="Normal 2" xfId="1"/>
    <cellStyle name="Porcentagem" xfId="13" builtinId="5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19050</xdr:rowOff>
    </xdr:from>
    <xdr:to>
      <xdr:col>0</xdr:col>
      <xdr:colOff>1476375</xdr:colOff>
      <xdr:row>8</xdr:row>
      <xdr:rowOff>47625</xdr:rowOff>
    </xdr:to>
    <xdr:pic>
      <xdr:nvPicPr>
        <xdr:cNvPr id="3" name="Imagem 2" descr="http://www.irpassoapasso.com.br/wp-content/uploads/2016/03/RS005-D-Gerenciamento-Custo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00" b="90000" l="6400" r="90000">
                      <a14:foregroundMark x1="49600" y1="51200" x2="48800" y2="13600"/>
                      <a14:foregroundMark x1="14000" y1="69600" x2="13600" y2="624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47700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4</xdr:row>
      <xdr:rowOff>9525</xdr:rowOff>
    </xdr:from>
    <xdr:to>
      <xdr:col>15</xdr:col>
      <xdr:colOff>123825</xdr:colOff>
      <xdr:row>35</xdr:row>
      <xdr:rowOff>152400</xdr:rowOff>
    </xdr:to>
    <xdr:pic>
      <xdr:nvPicPr>
        <xdr:cNvPr id="2" name="Imagem 1" descr="http://filament2print.com/img/cms/Densidades_filamentos_impresion3d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00100"/>
          <a:ext cx="559117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R71"/>
  <sheetViews>
    <sheetView tabSelected="1" zoomScaleNormal="100" workbookViewId="0">
      <selection sqref="A1:F1"/>
    </sheetView>
  </sheetViews>
  <sheetFormatPr defaultRowHeight="15" outlineLevelRow="2" x14ac:dyDescent="0.25"/>
  <cols>
    <col min="1" max="1" width="27.140625" style="6" customWidth="1"/>
    <col min="2" max="2" width="29.140625" style="6" customWidth="1"/>
    <col min="3" max="3" width="8.7109375" style="6" customWidth="1"/>
    <col min="4" max="4" width="4.85546875" style="6" bestFit="1" customWidth="1"/>
    <col min="5" max="5" width="3.42578125" style="6" customWidth="1"/>
    <col min="6" max="6" width="10.5703125" style="6" bestFit="1" customWidth="1"/>
    <col min="7" max="7" width="11.7109375" style="6" customWidth="1"/>
    <col min="8" max="8" width="13.85546875" style="6" customWidth="1"/>
    <col min="9" max="9" width="13.5703125" style="6" bestFit="1" customWidth="1"/>
    <col min="10" max="10" width="17.5703125" style="6" bestFit="1" customWidth="1"/>
    <col min="11" max="11" width="24.85546875" style="6" customWidth="1"/>
    <col min="12" max="12" width="15.85546875" style="6" customWidth="1"/>
    <col min="13" max="17" width="9.140625" style="6"/>
    <col min="18" max="18" width="13" style="6" customWidth="1"/>
    <col min="19" max="16384" width="9.140625" style="6"/>
  </cols>
  <sheetData>
    <row r="1" spans="1:18" x14ac:dyDescent="0.25">
      <c r="A1" s="94" t="s">
        <v>20</v>
      </c>
      <c r="B1" s="94"/>
      <c r="C1" s="94"/>
      <c r="D1" s="94"/>
      <c r="E1" s="94"/>
      <c r="F1" s="94"/>
      <c r="G1" s="5"/>
      <c r="H1" s="5"/>
    </row>
    <row r="2" spans="1:18" ht="15.75" thickBot="1" x14ac:dyDescent="0.3">
      <c r="A2" s="95" t="s">
        <v>46</v>
      </c>
      <c r="B2" s="96"/>
      <c r="C2" s="96"/>
      <c r="D2" s="96"/>
      <c r="E2" s="96"/>
      <c r="F2" s="96"/>
      <c r="G2" s="7"/>
      <c r="H2" s="8"/>
      <c r="I2" s="9"/>
      <c r="J2" s="9"/>
      <c r="K2" s="9"/>
      <c r="L2" s="9"/>
      <c r="M2" s="9"/>
      <c r="N2" s="9"/>
      <c r="O2" s="9"/>
      <c r="P2" s="9"/>
    </row>
    <row r="3" spans="1:18" ht="19.5" thickBot="1" x14ac:dyDescent="0.35">
      <c r="A3" s="100" t="s">
        <v>15</v>
      </c>
      <c r="B3" s="100"/>
      <c r="C3" s="100"/>
      <c r="D3" s="100"/>
      <c r="E3" s="100"/>
      <c r="F3" s="100"/>
      <c r="G3" s="7"/>
      <c r="H3" s="79" t="s">
        <v>31</v>
      </c>
      <c r="I3" s="80"/>
      <c r="J3" s="80"/>
      <c r="K3" s="81"/>
      <c r="L3" s="9"/>
      <c r="M3" s="9"/>
      <c r="N3" s="9"/>
      <c r="O3" s="9"/>
      <c r="P3" s="9"/>
    </row>
    <row r="4" spans="1:18" ht="15" customHeight="1" thickBot="1" x14ac:dyDescent="0.3">
      <c r="A4" s="99"/>
      <c r="B4" s="10" t="s">
        <v>16</v>
      </c>
      <c r="C4" s="65">
        <v>10000</v>
      </c>
      <c r="D4" s="62" t="s">
        <v>0</v>
      </c>
      <c r="E4" s="11"/>
      <c r="F4" s="12"/>
      <c r="G4" s="7"/>
      <c r="H4" s="82"/>
      <c r="I4" s="83"/>
      <c r="J4" s="83"/>
      <c r="K4" s="84"/>
      <c r="L4" s="9"/>
      <c r="M4" s="9"/>
      <c r="N4" s="9"/>
      <c r="O4" s="9"/>
      <c r="P4" s="9"/>
      <c r="R4" s="13"/>
    </row>
    <row r="5" spans="1:18" ht="16.5" customHeight="1" thickBot="1" x14ac:dyDescent="0.3">
      <c r="A5" s="99"/>
      <c r="B5" s="10" t="s">
        <v>17</v>
      </c>
      <c r="C5" s="64">
        <v>10</v>
      </c>
      <c r="D5" s="62" t="s">
        <v>36</v>
      </c>
      <c r="E5" s="66">
        <v>0</v>
      </c>
      <c r="F5" s="63" t="s">
        <v>33</v>
      </c>
      <c r="G5" s="7"/>
      <c r="H5" s="86" t="s">
        <v>77</v>
      </c>
      <c r="I5" s="87"/>
      <c r="J5" s="87"/>
      <c r="K5" s="90">
        <f>C54</f>
        <v>320.01387974179494</v>
      </c>
      <c r="L5" s="9"/>
      <c r="M5" s="9"/>
      <c r="N5" s="9"/>
      <c r="O5" s="9"/>
      <c r="P5" s="9"/>
      <c r="R5" s="13"/>
    </row>
    <row r="6" spans="1:18" ht="16.5" customHeight="1" thickBot="1" x14ac:dyDescent="0.3">
      <c r="A6" s="99"/>
      <c r="B6" s="10" t="s">
        <v>11</v>
      </c>
      <c r="C6" s="2">
        <f>VLOOKUP(C17,Acessórios!A5:D25,4,0)</f>
        <v>1.75</v>
      </c>
      <c r="D6" s="62" t="s">
        <v>0</v>
      </c>
      <c r="E6" s="11"/>
      <c r="F6" s="12"/>
      <c r="G6" s="7"/>
      <c r="H6" s="88"/>
      <c r="I6" s="89"/>
      <c r="J6" s="89"/>
      <c r="K6" s="91"/>
      <c r="L6" s="9"/>
      <c r="M6" s="9"/>
      <c r="N6" s="9"/>
      <c r="O6" s="9"/>
      <c r="P6" s="9"/>
      <c r="R6" s="14"/>
    </row>
    <row r="7" spans="1:18" ht="15" customHeight="1" x14ac:dyDescent="0.25">
      <c r="A7" s="99"/>
      <c r="B7" s="10" t="s">
        <v>9</v>
      </c>
      <c r="C7" s="2">
        <f>VLOOKUP(C17,Acessórios!A5:D25,3,0)</f>
        <v>1.04</v>
      </c>
      <c r="D7" s="62" t="s">
        <v>8</v>
      </c>
      <c r="E7" s="11"/>
      <c r="F7" s="12"/>
      <c r="G7" s="7"/>
      <c r="H7" s="59"/>
      <c r="I7" s="59"/>
      <c r="J7" s="59"/>
      <c r="K7" s="59"/>
      <c r="L7" s="9"/>
      <c r="M7" s="9"/>
      <c r="N7" s="9"/>
      <c r="O7" s="9"/>
      <c r="P7" s="9"/>
      <c r="R7" s="15"/>
    </row>
    <row r="8" spans="1:18" ht="15" customHeight="1" x14ac:dyDescent="0.25">
      <c r="A8" s="99"/>
      <c r="B8" s="10" t="s">
        <v>7</v>
      </c>
      <c r="C8" s="3">
        <f>PI()*((C6/2)^2)</f>
        <v>2.4052818754046852</v>
      </c>
      <c r="D8" s="62" t="s">
        <v>6</v>
      </c>
      <c r="E8" s="11"/>
      <c r="F8" s="12"/>
      <c r="G8" s="7"/>
      <c r="H8" s="58"/>
      <c r="I8" s="58"/>
      <c r="J8" s="58"/>
      <c r="K8" s="58"/>
      <c r="L8" s="9"/>
      <c r="M8" s="9"/>
      <c r="N8" s="9"/>
      <c r="O8" s="9"/>
      <c r="P8" s="9"/>
      <c r="R8" s="15"/>
    </row>
    <row r="9" spans="1:18" ht="15" customHeight="1" x14ac:dyDescent="0.25">
      <c r="A9" s="42" t="s">
        <v>47</v>
      </c>
      <c r="B9" s="10" t="s">
        <v>18</v>
      </c>
      <c r="C9" s="4">
        <f>C8*(C4/1000)*C7</f>
        <v>25.014931504208729</v>
      </c>
      <c r="D9" s="62" t="s">
        <v>35</v>
      </c>
      <c r="E9" s="11"/>
      <c r="F9" s="12"/>
      <c r="G9" s="7"/>
      <c r="H9" s="58"/>
      <c r="I9" s="58"/>
      <c r="J9" s="58"/>
      <c r="K9" s="58"/>
      <c r="L9" s="9"/>
      <c r="M9" s="9"/>
      <c r="N9" s="9"/>
      <c r="O9" s="9"/>
      <c r="P9" s="9"/>
      <c r="R9" s="15"/>
    </row>
    <row r="10" spans="1:18" ht="15" customHeight="1" x14ac:dyDescent="0.25">
      <c r="A10" s="60"/>
      <c r="B10" s="60"/>
      <c r="C10" s="60"/>
      <c r="D10" s="60"/>
      <c r="E10" s="60"/>
      <c r="F10" s="60"/>
      <c r="G10" s="7"/>
      <c r="J10" s="58"/>
      <c r="K10" s="58"/>
      <c r="L10" s="18"/>
      <c r="M10" s="9"/>
      <c r="N10" s="9"/>
      <c r="O10" s="9"/>
      <c r="P10" s="9"/>
      <c r="R10" s="15"/>
    </row>
    <row r="11" spans="1:18" ht="15" customHeight="1" x14ac:dyDescent="0.25">
      <c r="B11" s="60"/>
      <c r="C11" s="60"/>
      <c r="D11" s="60"/>
      <c r="E11" s="60"/>
      <c r="F11" s="60"/>
      <c r="G11" s="7"/>
      <c r="J11" s="58"/>
      <c r="K11" s="58"/>
      <c r="L11" s="18"/>
      <c r="M11" s="9"/>
      <c r="N11" s="9"/>
      <c r="O11" s="9"/>
      <c r="P11" s="9"/>
      <c r="R11" s="15"/>
    </row>
    <row r="12" spans="1:18" ht="15" customHeight="1" x14ac:dyDescent="0.25">
      <c r="A12" s="60"/>
      <c r="B12" s="60"/>
      <c r="C12" s="60"/>
      <c r="D12" s="60"/>
      <c r="E12" s="60"/>
      <c r="F12" s="60"/>
      <c r="G12" s="7"/>
      <c r="I12" s="58"/>
      <c r="J12" s="58"/>
      <c r="K12" s="58"/>
      <c r="L12" s="18"/>
      <c r="M12" s="9"/>
      <c r="N12" s="9"/>
      <c r="O12" s="9"/>
      <c r="P12" s="9"/>
      <c r="R12" s="15"/>
    </row>
    <row r="13" spans="1:18" ht="15" customHeight="1" x14ac:dyDescent="0.25">
      <c r="A13" s="41"/>
      <c r="B13" s="41"/>
      <c r="C13" s="41"/>
      <c r="D13" s="41"/>
      <c r="E13" s="28"/>
      <c r="F13" s="7"/>
      <c r="G13" s="7"/>
      <c r="H13" s="58"/>
      <c r="I13" s="58"/>
      <c r="J13" s="58"/>
      <c r="K13" s="58"/>
      <c r="L13" s="18"/>
      <c r="M13" s="9"/>
      <c r="N13" s="9"/>
      <c r="O13" s="9"/>
      <c r="P13" s="9"/>
      <c r="R13" s="15"/>
    </row>
    <row r="14" spans="1:18" ht="15" customHeight="1" x14ac:dyDescent="0.25">
      <c r="A14" s="41"/>
      <c r="B14" s="41"/>
      <c r="C14" s="41"/>
      <c r="D14" s="41"/>
      <c r="E14" s="28"/>
      <c r="F14" s="7"/>
      <c r="G14" s="7"/>
      <c r="H14" s="58"/>
      <c r="I14" s="58"/>
      <c r="J14" s="58"/>
      <c r="K14" s="58"/>
      <c r="L14" s="18"/>
      <c r="M14" s="9"/>
      <c r="N14" s="9"/>
      <c r="O14" s="9"/>
      <c r="P14" s="9"/>
      <c r="R14" s="15"/>
    </row>
    <row r="15" spans="1:18" ht="20.25" customHeight="1" x14ac:dyDescent="0.25">
      <c r="A15" s="97" t="s">
        <v>37</v>
      </c>
      <c r="B15" s="97"/>
      <c r="C15" s="97"/>
      <c r="D15" s="97"/>
      <c r="E15" s="97"/>
      <c r="F15" s="97"/>
      <c r="G15" s="38"/>
      <c r="H15" s="39"/>
      <c r="I15" s="39"/>
      <c r="J15" s="39"/>
      <c r="K15" s="40"/>
      <c r="L15" s="9"/>
      <c r="M15" s="9"/>
      <c r="N15" s="9"/>
      <c r="O15" s="9"/>
      <c r="P15" s="9"/>
      <c r="R15" s="20"/>
    </row>
    <row r="16" spans="1:18" outlineLevel="1" x14ac:dyDescent="0.25">
      <c r="A16" s="102" t="s">
        <v>62</v>
      </c>
      <c r="B16" s="102"/>
      <c r="C16" s="102"/>
      <c r="D16" s="102"/>
      <c r="E16" s="102"/>
      <c r="F16" s="102"/>
      <c r="G16" s="19"/>
      <c r="L16" s="9"/>
      <c r="M16" s="9"/>
      <c r="N16" s="9"/>
      <c r="O16" s="9"/>
      <c r="P16" s="9"/>
    </row>
    <row r="17" spans="1:18" ht="15" customHeight="1" outlineLevel="2" x14ac:dyDescent="0.25">
      <c r="A17" s="67" t="s">
        <v>14</v>
      </c>
      <c r="B17" s="68" t="s">
        <v>19</v>
      </c>
      <c r="C17" s="98" t="s">
        <v>40</v>
      </c>
      <c r="D17" s="98"/>
      <c r="E17" s="98"/>
      <c r="F17" s="98"/>
      <c r="G17" s="7"/>
      <c r="L17" s="9"/>
      <c r="M17" s="9"/>
      <c r="N17" s="9"/>
      <c r="O17" s="9"/>
      <c r="P17" s="9"/>
      <c r="R17" s="21"/>
    </row>
    <row r="18" spans="1:18" ht="15" customHeight="1" outlineLevel="2" x14ac:dyDescent="0.25">
      <c r="A18" s="67"/>
      <c r="B18" s="68" t="s">
        <v>39</v>
      </c>
      <c r="C18" s="85">
        <f>VLOOKUP(C17,Acessórios!A5:D25,2,0)</f>
        <v>124.9</v>
      </c>
      <c r="D18" s="85"/>
      <c r="E18" s="85"/>
      <c r="F18" s="85"/>
      <c r="G18" s="7"/>
      <c r="L18" s="9"/>
      <c r="M18" s="9"/>
      <c r="N18" s="9"/>
      <c r="O18" s="9"/>
      <c r="P18" s="9"/>
    </row>
    <row r="19" spans="1:18" ht="16.5" customHeight="1" outlineLevel="2" x14ac:dyDescent="0.25">
      <c r="A19" s="67"/>
      <c r="B19" s="68" t="s">
        <v>13</v>
      </c>
      <c r="C19" s="92">
        <v>0.75</v>
      </c>
      <c r="D19" s="93"/>
      <c r="E19" s="93"/>
      <c r="F19" s="93"/>
      <c r="G19" s="22"/>
      <c r="H19" s="23"/>
      <c r="I19" s="23"/>
      <c r="J19" s="23"/>
      <c r="K19" s="23"/>
      <c r="L19" s="9"/>
      <c r="M19" s="9"/>
      <c r="N19" s="9"/>
      <c r="O19" s="9"/>
      <c r="P19" s="9"/>
      <c r="R19" s="21"/>
    </row>
    <row r="20" spans="1:18" ht="15.75" customHeight="1" outlineLevel="2" x14ac:dyDescent="0.25">
      <c r="A20" s="67"/>
      <c r="B20" s="68" t="s">
        <v>38</v>
      </c>
      <c r="C20" s="104">
        <v>150</v>
      </c>
      <c r="D20" s="104"/>
      <c r="E20" s="104"/>
      <c r="F20" s="104"/>
      <c r="G20" s="7"/>
      <c r="H20" s="23"/>
      <c r="I20" s="23"/>
      <c r="J20" s="23"/>
      <c r="K20" s="23"/>
      <c r="L20" s="9"/>
      <c r="M20" s="9"/>
      <c r="N20" s="9"/>
      <c r="O20" s="9"/>
      <c r="P20" s="9"/>
    </row>
    <row r="21" spans="1:18" outlineLevel="2" x14ac:dyDescent="0.25">
      <c r="A21" s="67"/>
      <c r="B21" s="68" t="s">
        <v>12</v>
      </c>
      <c r="C21" s="105">
        <v>0.05</v>
      </c>
      <c r="D21" s="105"/>
      <c r="E21" s="105"/>
      <c r="F21" s="105"/>
      <c r="G21"/>
      <c r="L21" s="9"/>
      <c r="M21" s="9"/>
      <c r="N21" s="9"/>
      <c r="O21" s="9"/>
      <c r="P21" s="9"/>
      <c r="R21" s="21"/>
    </row>
    <row r="22" spans="1:18" outlineLevel="1" x14ac:dyDescent="0.25">
      <c r="A22" s="24"/>
      <c r="B22" s="24"/>
      <c r="C22" s="24"/>
      <c r="D22" s="24"/>
      <c r="E22" s="16"/>
      <c r="F22" s="17"/>
      <c r="G22" s="7"/>
      <c r="L22" s="9"/>
      <c r="M22" s="9"/>
      <c r="N22" s="9"/>
      <c r="O22" s="9"/>
      <c r="P22" s="9"/>
    </row>
    <row r="23" spans="1:18" outlineLevel="1" x14ac:dyDescent="0.25">
      <c r="A23" s="102" t="s">
        <v>54</v>
      </c>
      <c r="B23" s="102"/>
      <c r="C23" s="102"/>
      <c r="D23" s="102"/>
      <c r="E23" s="102"/>
      <c r="F23" s="102"/>
      <c r="G23" s="7"/>
      <c r="L23" s="9"/>
      <c r="M23" s="9"/>
      <c r="N23" s="9"/>
      <c r="O23" s="9"/>
      <c r="P23" s="9"/>
      <c r="R23" s="21"/>
    </row>
    <row r="24" spans="1:18" outlineLevel="2" x14ac:dyDescent="0.25">
      <c r="A24" s="51" t="s">
        <v>21</v>
      </c>
      <c r="B24" s="52" t="s">
        <v>57</v>
      </c>
      <c r="C24" s="101">
        <v>0</v>
      </c>
      <c r="D24" s="101"/>
      <c r="E24" s="101"/>
      <c r="F24" s="101"/>
      <c r="G24" s="7"/>
      <c r="L24" s="9"/>
      <c r="M24" s="9"/>
      <c r="N24" s="9"/>
      <c r="O24" s="9"/>
      <c r="P24" s="9"/>
      <c r="R24" s="21"/>
    </row>
    <row r="25" spans="1:18" outlineLevel="2" x14ac:dyDescent="0.25">
      <c r="A25" s="51" t="s">
        <v>55</v>
      </c>
      <c r="B25" s="53" t="s">
        <v>58</v>
      </c>
      <c r="C25" s="101">
        <v>0</v>
      </c>
      <c r="D25" s="101"/>
      <c r="E25" s="101"/>
      <c r="F25" s="101"/>
      <c r="G25" s="7"/>
      <c r="L25" s="9"/>
      <c r="M25" s="9"/>
      <c r="N25" s="9"/>
      <c r="O25" s="9"/>
      <c r="P25" s="9"/>
      <c r="R25" s="21"/>
    </row>
    <row r="26" spans="1:18" outlineLevel="2" x14ac:dyDescent="0.25">
      <c r="A26" s="51" t="s">
        <v>56</v>
      </c>
      <c r="B26" s="53" t="s">
        <v>59</v>
      </c>
      <c r="C26" s="101">
        <v>10</v>
      </c>
      <c r="D26" s="101"/>
      <c r="E26" s="101"/>
      <c r="F26" s="101"/>
      <c r="G26" s="7"/>
      <c r="L26" s="9"/>
      <c r="M26" s="9"/>
      <c r="N26" s="9"/>
      <c r="O26" s="9"/>
      <c r="P26" s="9"/>
      <c r="R26" s="21"/>
    </row>
    <row r="27" spans="1:18" outlineLevel="2" x14ac:dyDescent="0.25">
      <c r="A27" s="54" t="s">
        <v>4</v>
      </c>
      <c r="B27" s="55"/>
      <c r="C27" s="108">
        <f>(C18/1000)*C9</f>
        <v>3.1243649448756705</v>
      </c>
      <c r="D27" s="108"/>
      <c r="E27" s="108"/>
      <c r="F27" s="108"/>
    </row>
    <row r="28" spans="1:18" outlineLevel="2" x14ac:dyDescent="0.25">
      <c r="A28" s="54" t="s">
        <v>3</v>
      </c>
      <c r="B28" s="55"/>
      <c r="C28" s="109">
        <f>((C20/1000)*(C5+(E5/60))*C19)</f>
        <v>1.125</v>
      </c>
      <c r="D28" s="109"/>
      <c r="E28" s="109"/>
      <c r="F28" s="109"/>
    </row>
    <row r="29" spans="1:18" outlineLevel="2" x14ac:dyDescent="0.25">
      <c r="A29" s="54" t="s">
        <v>44</v>
      </c>
      <c r="B29" s="56"/>
      <c r="C29" s="103">
        <f>C27*C21</f>
        <v>0.15621824724378353</v>
      </c>
      <c r="D29" s="103"/>
      <c r="E29" s="103"/>
      <c r="F29" s="103"/>
    </row>
    <row r="30" spans="1:18" outlineLevel="2" x14ac:dyDescent="0.25">
      <c r="A30" s="54" t="s">
        <v>2</v>
      </c>
      <c r="B30" s="55"/>
      <c r="C30" s="108">
        <f>(C27)*C21</f>
        <v>0.15621824724378353</v>
      </c>
      <c r="D30" s="108"/>
      <c r="E30" s="108"/>
      <c r="F30" s="108"/>
    </row>
    <row r="31" spans="1:18" outlineLevel="2" x14ac:dyDescent="0.25">
      <c r="A31" s="54" t="s">
        <v>45</v>
      </c>
      <c r="B31" s="56"/>
      <c r="C31" s="103">
        <f>C27*B31</f>
        <v>0</v>
      </c>
      <c r="D31" s="103"/>
      <c r="E31" s="103"/>
      <c r="F31" s="103"/>
    </row>
    <row r="32" spans="1:18" outlineLevel="2" x14ac:dyDescent="0.25">
      <c r="A32" s="27" t="s">
        <v>74</v>
      </c>
      <c r="B32" s="37"/>
      <c r="C32" s="111">
        <f>SUM(C24:F31)</f>
        <v>14.561801439363238</v>
      </c>
      <c r="D32" s="111"/>
      <c r="E32" s="111"/>
      <c r="F32" s="111"/>
    </row>
    <row r="33" spans="1:18" outlineLevel="1" x14ac:dyDescent="0.25">
      <c r="A33" s="24"/>
      <c r="B33" s="25"/>
      <c r="C33" s="26"/>
      <c r="D33" s="24"/>
      <c r="E33" s="16"/>
      <c r="F33" s="17"/>
      <c r="G33" s="7"/>
      <c r="L33" s="9"/>
      <c r="M33" s="9"/>
      <c r="N33" s="9"/>
      <c r="O33" s="9"/>
      <c r="P33" s="9"/>
    </row>
    <row r="34" spans="1:18" outlineLevel="1" x14ac:dyDescent="0.25">
      <c r="A34" s="102" t="s">
        <v>1</v>
      </c>
      <c r="B34" s="102"/>
      <c r="C34" s="102"/>
      <c r="D34" s="102"/>
      <c r="E34" s="102"/>
      <c r="F34" s="102"/>
      <c r="G34" s="7"/>
      <c r="L34" s="9"/>
      <c r="M34" s="9"/>
      <c r="N34" s="9"/>
      <c r="O34" s="9"/>
      <c r="P34" s="9"/>
      <c r="R34" s="21"/>
    </row>
    <row r="35" spans="1:18" outlineLevel="2" x14ac:dyDescent="0.25">
      <c r="A35" s="47" t="s">
        <v>60</v>
      </c>
      <c r="B35" s="48" t="s">
        <v>34</v>
      </c>
      <c r="C35" s="43" t="s">
        <v>69</v>
      </c>
      <c r="D35" s="48"/>
      <c r="E35" s="48"/>
      <c r="F35" s="48"/>
      <c r="G35" s="7"/>
      <c r="L35" s="9"/>
      <c r="M35" s="9"/>
      <c r="N35" s="9"/>
      <c r="O35" s="9"/>
      <c r="P35" s="9"/>
      <c r="R35" s="21"/>
    </row>
    <row r="36" spans="1:18" outlineLevel="2" x14ac:dyDescent="0.25">
      <c r="A36" s="70">
        <v>6</v>
      </c>
      <c r="B36" s="69">
        <v>3500</v>
      </c>
      <c r="C36" s="110">
        <f>B36/(A38*B38*A36)</f>
        <v>1.9444444444444444</v>
      </c>
      <c r="D36" s="110"/>
      <c r="E36" s="110"/>
      <c r="F36" s="110"/>
      <c r="G36" s="7"/>
      <c r="L36" s="9"/>
      <c r="M36" s="9"/>
      <c r="N36" s="9"/>
      <c r="O36" s="9"/>
      <c r="P36" s="9"/>
      <c r="R36" s="21"/>
    </row>
    <row r="37" spans="1:18" outlineLevel="2" x14ac:dyDescent="0.25">
      <c r="A37" s="47" t="s">
        <v>61</v>
      </c>
      <c r="B37" s="48" t="s">
        <v>5</v>
      </c>
      <c r="C37" s="43"/>
      <c r="D37" s="48"/>
      <c r="E37" s="48"/>
      <c r="F37" s="48"/>
      <c r="G37" s="7"/>
      <c r="L37" s="9"/>
      <c r="M37" s="9"/>
      <c r="N37" s="9"/>
      <c r="O37" s="9"/>
      <c r="P37" s="9"/>
      <c r="R37" s="21"/>
    </row>
    <row r="38" spans="1:18" outlineLevel="2" x14ac:dyDescent="0.25">
      <c r="A38" s="70">
        <v>15</v>
      </c>
      <c r="B38" s="71">
        <v>20</v>
      </c>
      <c r="C38" s="43"/>
      <c r="D38" s="49"/>
      <c r="E38" s="49"/>
      <c r="F38" s="49"/>
      <c r="G38" s="7"/>
      <c r="L38" s="9"/>
      <c r="M38" s="9"/>
      <c r="N38" s="9"/>
      <c r="O38" s="9"/>
      <c r="P38" s="9"/>
    </row>
    <row r="39" spans="1:18" outlineLevel="2" x14ac:dyDescent="0.25">
      <c r="A39" s="27" t="s">
        <v>70</v>
      </c>
      <c r="B39" s="44"/>
      <c r="C39" s="106">
        <f>C36*(C5+(E5/60))</f>
        <v>19.444444444444443</v>
      </c>
      <c r="D39" s="106"/>
      <c r="E39" s="106"/>
      <c r="F39" s="106"/>
      <c r="G39" s="7"/>
      <c r="L39" s="9"/>
      <c r="M39" s="9"/>
      <c r="N39" s="9"/>
      <c r="O39" s="9"/>
      <c r="P39" s="9"/>
      <c r="R39" s="21"/>
    </row>
    <row r="40" spans="1:18" outlineLevel="1" x14ac:dyDescent="0.25">
      <c r="A40" s="24"/>
      <c r="B40" s="24"/>
      <c r="C40" s="24"/>
      <c r="D40" s="24"/>
      <c r="E40" s="16"/>
      <c r="F40" s="17"/>
      <c r="G40" s="7"/>
      <c r="L40" s="9"/>
      <c r="M40" s="9"/>
      <c r="N40" s="9"/>
      <c r="O40" s="9"/>
      <c r="P40" s="9"/>
    </row>
    <row r="41" spans="1:18" outlineLevel="1" x14ac:dyDescent="0.25">
      <c r="A41" s="102" t="s">
        <v>10</v>
      </c>
      <c r="B41" s="102"/>
      <c r="C41" s="102"/>
      <c r="D41" s="102"/>
      <c r="E41" s="102"/>
      <c r="F41" s="102"/>
      <c r="G41" s="7"/>
      <c r="L41" s="9"/>
      <c r="M41" s="9"/>
      <c r="N41" s="9"/>
      <c r="O41" s="9"/>
      <c r="P41" s="9"/>
      <c r="R41" s="21"/>
    </row>
    <row r="42" spans="1:18" outlineLevel="2" x14ac:dyDescent="0.25">
      <c r="A42" s="51" t="s">
        <v>63</v>
      </c>
      <c r="B42" s="52"/>
      <c r="C42" s="107">
        <v>1400</v>
      </c>
      <c r="D42" s="107"/>
      <c r="E42" s="107"/>
      <c r="F42" s="107"/>
      <c r="G42" s="7"/>
      <c r="L42" s="9"/>
      <c r="M42" s="9"/>
      <c r="N42" s="9"/>
      <c r="O42" s="9"/>
      <c r="P42" s="9"/>
      <c r="R42" s="21"/>
    </row>
    <row r="43" spans="1:18" outlineLevel="2" x14ac:dyDescent="0.25">
      <c r="A43" s="51" t="s">
        <v>64</v>
      </c>
      <c r="B43" s="53"/>
      <c r="C43" s="107">
        <v>1200</v>
      </c>
      <c r="D43" s="107"/>
      <c r="E43" s="107"/>
      <c r="F43" s="107"/>
      <c r="G43" s="7"/>
      <c r="L43" s="9"/>
      <c r="M43" s="9"/>
      <c r="N43" s="9"/>
      <c r="O43" s="9"/>
      <c r="P43" s="9"/>
    </row>
    <row r="44" spans="1:18" outlineLevel="2" x14ac:dyDescent="0.25">
      <c r="A44" s="51" t="s">
        <v>65</v>
      </c>
      <c r="B44" s="53"/>
      <c r="C44" s="107">
        <v>400</v>
      </c>
      <c r="D44" s="107"/>
      <c r="E44" s="107"/>
      <c r="F44" s="107"/>
      <c r="G44" s="7"/>
      <c r="L44" s="9"/>
      <c r="M44" s="9"/>
      <c r="N44" s="9"/>
      <c r="O44" s="9"/>
      <c r="P44" s="9"/>
      <c r="R44" s="21"/>
    </row>
    <row r="45" spans="1:18" outlineLevel="2" x14ac:dyDescent="0.25">
      <c r="A45" s="51" t="s">
        <v>66</v>
      </c>
      <c r="B45" s="43"/>
      <c r="C45" s="107">
        <v>200</v>
      </c>
      <c r="D45" s="107"/>
      <c r="E45" s="107"/>
      <c r="F45" s="107"/>
      <c r="G45" s="7"/>
      <c r="L45" s="9"/>
      <c r="M45" s="9"/>
      <c r="N45" s="9"/>
      <c r="O45" s="9"/>
      <c r="P45" s="9"/>
    </row>
    <row r="46" spans="1:18" outlineLevel="2" x14ac:dyDescent="0.25">
      <c r="A46" s="51" t="s">
        <v>67</v>
      </c>
      <c r="B46" s="43"/>
      <c r="C46" s="107">
        <v>100</v>
      </c>
      <c r="D46" s="107"/>
      <c r="E46" s="107"/>
      <c r="F46" s="107"/>
      <c r="G46" s="7"/>
      <c r="L46" s="9"/>
      <c r="M46" s="9"/>
      <c r="N46" s="9"/>
      <c r="O46" s="9"/>
      <c r="P46" s="9"/>
      <c r="R46" s="21"/>
    </row>
    <row r="47" spans="1:18" outlineLevel="2" x14ac:dyDescent="0.25">
      <c r="A47" s="51" t="s">
        <v>73</v>
      </c>
      <c r="B47" s="43"/>
      <c r="C47" s="116">
        <f>(SUM(C42:F46)/B38/A38)</f>
        <v>11</v>
      </c>
      <c r="D47" s="116"/>
      <c r="E47" s="116"/>
      <c r="F47" s="116"/>
      <c r="G47" s="7"/>
      <c r="L47" s="9"/>
      <c r="M47" s="9"/>
      <c r="N47" s="9"/>
      <c r="O47" s="9"/>
      <c r="P47" s="9"/>
      <c r="R47" s="21"/>
    </row>
    <row r="48" spans="1:18" outlineLevel="2" x14ac:dyDescent="0.25">
      <c r="A48" s="57" t="s">
        <v>75</v>
      </c>
      <c r="B48" s="57"/>
      <c r="C48" s="117">
        <f>C47*(C5+(E5/60))</f>
        <v>110</v>
      </c>
      <c r="D48" s="117"/>
      <c r="E48" s="117"/>
      <c r="F48" s="117"/>
      <c r="G48" s="7"/>
      <c r="H48" s="7"/>
      <c r="I48" s="9"/>
      <c r="J48" s="9"/>
      <c r="K48" s="9"/>
      <c r="L48" s="9"/>
      <c r="M48" s="9"/>
      <c r="N48" s="9"/>
      <c r="O48" s="9"/>
      <c r="P48" s="9"/>
      <c r="R48" s="21"/>
    </row>
    <row r="49" spans="1:18" outlineLevel="1" x14ac:dyDescent="0.25">
      <c r="A49" s="24"/>
      <c r="B49" s="24"/>
      <c r="C49" s="24"/>
      <c r="D49" s="24"/>
      <c r="E49" s="16"/>
      <c r="F49" s="17"/>
      <c r="G49" s="7"/>
      <c r="H49" s="7"/>
      <c r="I49" s="9"/>
      <c r="J49" s="9"/>
      <c r="K49" s="9"/>
      <c r="L49" s="9"/>
      <c r="M49" s="9"/>
      <c r="N49" s="9"/>
      <c r="O49" s="9"/>
      <c r="P49" s="9"/>
      <c r="R49" s="21"/>
    </row>
    <row r="50" spans="1:18" outlineLevel="1" x14ac:dyDescent="0.25">
      <c r="A50" s="102" t="s">
        <v>68</v>
      </c>
      <c r="B50" s="102"/>
      <c r="C50" s="102"/>
      <c r="D50" s="102"/>
      <c r="E50" s="102"/>
      <c r="F50" s="102"/>
    </row>
    <row r="51" spans="1:18" outlineLevel="2" x14ac:dyDescent="0.25">
      <c r="A51" s="45" t="s">
        <v>72</v>
      </c>
      <c r="B51" s="46"/>
      <c r="C51" s="118">
        <f>SUM(C48+C39+C32)</f>
        <v>144.00624588380771</v>
      </c>
      <c r="D51" s="118"/>
      <c r="E51" s="118"/>
      <c r="F51" s="118"/>
      <c r="G51" s="30"/>
      <c r="H51" s="30"/>
      <c r="R51" s="21"/>
    </row>
    <row r="52" spans="1:18" outlineLevel="2" x14ac:dyDescent="0.25">
      <c r="A52" s="27" t="s">
        <v>71</v>
      </c>
      <c r="B52" s="50"/>
      <c r="C52" s="127">
        <v>0.5</v>
      </c>
      <c r="D52" s="127"/>
      <c r="E52" s="127"/>
      <c r="F52" s="127"/>
      <c r="G52" s="76"/>
      <c r="H52" s="30"/>
      <c r="R52" s="21"/>
    </row>
    <row r="53" spans="1:18" outlineLevel="2" x14ac:dyDescent="0.25">
      <c r="A53" s="45" t="s">
        <v>84</v>
      </c>
      <c r="B53" s="46"/>
      <c r="C53" s="126">
        <v>0.05</v>
      </c>
      <c r="D53" s="126"/>
      <c r="E53" s="126"/>
      <c r="F53" s="126"/>
      <c r="G53" s="76"/>
      <c r="H53" s="30"/>
      <c r="R53" s="21"/>
    </row>
    <row r="54" spans="1:18" outlineLevel="2" x14ac:dyDescent="0.25">
      <c r="A54" s="27" t="s">
        <v>76</v>
      </c>
      <c r="B54" s="78"/>
      <c r="C54" s="119">
        <f>C51/(1-(C52+C53))</f>
        <v>320.01387974179494</v>
      </c>
      <c r="D54" s="119"/>
      <c r="E54" s="119"/>
      <c r="F54" s="119"/>
      <c r="G54" s="30"/>
      <c r="H54" s="30"/>
      <c r="R54" s="21"/>
    </row>
    <row r="55" spans="1:18" ht="15.75" thickBot="1" x14ac:dyDescent="0.3">
      <c r="D55" s="29"/>
      <c r="E55" s="30"/>
      <c r="F55" s="76"/>
      <c r="G55" s="30"/>
      <c r="H55" s="30"/>
    </row>
    <row r="56" spans="1:18" ht="15.75" thickBot="1" x14ac:dyDescent="0.3">
      <c r="A56" s="72" t="s">
        <v>80</v>
      </c>
      <c r="D56" s="29"/>
      <c r="E56" s="30"/>
      <c r="F56" s="76"/>
      <c r="G56" s="30"/>
      <c r="H56" s="30"/>
    </row>
    <row r="57" spans="1:18" outlineLevel="1" x14ac:dyDescent="0.25">
      <c r="A57" s="61" t="s">
        <v>81</v>
      </c>
      <c r="F57" s="77"/>
    </row>
    <row r="58" spans="1:18" outlineLevel="1" x14ac:dyDescent="0.25">
      <c r="A58" s="112" t="s">
        <v>78</v>
      </c>
      <c r="B58" s="112"/>
    </row>
    <row r="59" spans="1:18" outlineLevel="1" x14ac:dyDescent="0.25"/>
    <row r="60" spans="1:18" outlineLevel="1" x14ac:dyDescent="0.25">
      <c r="A60" s="6" t="s">
        <v>48</v>
      </c>
    </row>
    <row r="61" spans="1:18" outlineLevel="1" x14ac:dyDescent="0.25">
      <c r="A61" s="6" t="s">
        <v>49</v>
      </c>
    </row>
    <row r="62" spans="1:18" outlineLevel="1" x14ac:dyDescent="0.25">
      <c r="A62" s="6" t="s">
        <v>85</v>
      </c>
    </row>
    <row r="63" spans="1:18" outlineLevel="1" x14ac:dyDescent="0.25">
      <c r="A63" s="6" t="s">
        <v>50</v>
      </c>
    </row>
    <row r="64" spans="1:18" outlineLevel="1" x14ac:dyDescent="0.25">
      <c r="A64" s="6" t="s">
        <v>51</v>
      </c>
    </row>
    <row r="65" spans="1:2" outlineLevel="1" x14ac:dyDescent="0.25"/>
    <row r="66" spans="1:2" outlineLevel="1" x14ac:dyDescent="0.25">
      <c r="A66" s="6" t="s">
        <v>52</v>
      </c>
    </row>
    <row r="67" spans="1:2" outlineLevel="1" x14ac:dyDescent="0.25">
      <c r="A67" s="6" t="s">
        <v>53</v>
      </c>
    </row>
    <row r="68" spans="1:2" ht="15.75" thickBot="1" x14ac:dyDescent="0.3"/>
    <row r="69" spans="1:2" ht="18.75" x14ac:dyDescent="0.25">
      <c r="A69" s="113" t="s">
        <v>82</v>
      </c>
      <c r="B69" s="73" t="s">
        <v>79</v>
      </c>
    </row>
    <row r="70" spans="1:2" ht="18.75" x14ac:dyDescent="0.25">
      <c r="A70" s="114"/>
      <c r="B70" s="74" t="s">
        <v>79</v>
      </c>
    </row>
    <row r="71" spans="1:2" ht="19.5" thickBot="1" x14ac:dyDescent="0.3">
      <c r="A71" s="115"/>
      <c r="B71" s="75" t="s">
        <v>83</v>
      </c>
    </row>
  </sheetData>
  <sortState ref="A60:A64">
    <sortCondition ref="A60"/>
  </sortState>
  <mergeCells count="42">
    <mergeCell ref="A58:B58"/>
    <mergeCell ref="A69:A71"/>
    <mergeCell ref="C47:F47"/>
    <mergeCell ref="C48:F48"/>
    <mergeCell ref="C52:F52"/>
    <mergeCell ref="C51:F51"/>
    <mergeCell ref="A50:F50"/>
    <mergeCell ref="C53:F53"/>
    <mergeCell ref="C54:F54"/>
    <mergeCell ref="C39:F39"/>
    <mergeCell ref="C46:F46"/>
    <mergeCell ref="C27:F27"/>
    <mergeCell ref="C28:F28"/>
    <mergeCell ref="C36:F36"/>
    <mergeCell ref="A41:F41"/>
    <mergeCell ref="C42:F42"/>
    <mergeCell ref="C43:F43"/>
    <mergeCell ref="C44:F44"/>
    <mergeCell ref="C45:F45"/>
    <mergeCell ref="A34:F34"/>
    <mergeCell ref="C30:F30"/>
    <mergeCell ref="C31:F31"/>
    <mergeCell ref="C32:F32"/>
    <mergeCell ref="C26:F26"/>
    <mergeCell ref="A16:F16"/>
    <mergeCell ref="A23:F23"/>
    <mergeCell ref="C29:F29"/>
    <mergeCell ref="C24:F24"/>
    <mergeCell ref="C25:F25"/>
    <mergeCell ref="C20:F20"/>
    <mergeCell ref="C21:F21"/>
    <mergeCell ref="A1:F1"/>
    <mergeCell ref="A2:F2"/>
    <mergeCell ref="A15:F15"/>
    <mergeCell ref="C17:F17"/>
    <mergeCell ref="A4:A8"/>
    <mergeCell ref="A3:F3"/>
    <mergeCell ref="H3:K4"/>
    <mergeCell ref="C18:F18"/>
    <mergeCell ref="H5:J6"/>
    <mergeCell ref="K5:K6"/>
    <mergeCell ref="C19:F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Acessórios!$A$5:$A$25</xm:f>
          </x14:formula1>
          <xm:sqref>C17:F17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7.5703125" bestFit="1" customWidth="1"/>
    <col min="4" max="4" width="16.42578125" bestFit="1" customWidth="1"/>
  </cols>
  <sheetData>
    <row r="1" spans="1:4" ht="15.75" thickBot="1" x14ac:dyDescent="0.3"/>
    <row r="2" spans="1:4" x14ac:dyDescent="0.25">
      <c r="A2" s="120" t="s">
        <v>42</v>
      </c>
      <c r="B2" s="121"/>
      <c r="C2" s="121"/>
      <c r="D2" s="122"/>
    </row>
    <row r="3" spans="1:4" ht="15.75" thickBot="1" x14ac:dyDescent="0.3">
      <c r="A3" s="123"/>
      <c r="B3" s="124"/>
      <c r="C3" s="124"/>
      <c r="D3" s="125"/>
    </row>
    <row r="4" spans="1:4" ht="15.75" thickBot="1" x14ac:dyDescent="0.3">
      <c r="A4" s="1" t="s">
        <v>22</v>
      </c>
      <c r="B4" s="1" t="s">
        <v>27</v>
      </c>
      <c r="C4" s="1" t="s">
        <v>28</v>
      </c>
      <c r="D4" s="1" t="s">
        <v>29</v>
      </c>
    </row>
    <row r="5" spans="1:4" x14ac:dyDescent="0.25">
      <c r="A5" s="31" t="s">
        <v>40</v>
      </c>
      <c r="B5" s="32">
        <v>124.9</v>
      </c>
      <c r="C5" s="33">
        <v>1.04</v>
      </c>
      <c r="D5" s="33">
        <v>1.75</v>
      </c>
    </row>
    <row r="6" spans="1:4" x14ac:dyDescent="0.25">
      <c r="A6" s="34" t="s">
        <v>23</v>
      </c>
      <c r="B6" s="35" t="s">
        <v>30</v>
      </c>
      <c r="C6" s="36">
        <v>1.04</v>
      </c>
      <c r="D6" s="36">
        <v>1.75</v>
      </c>
    </row>
    <row r="7" spans="1:4" x14ac:dyDescent="0.25">
      <c r="A7" s="34" t="s">
        <v>32</v>
      </c>
      <c r="B7" s="35" t="s">
        <v>30</v>
      </c>
      <c r="C7" s="36">
        <v>1.04</v>
      </c>
      <c r="D7" s="36">
        <v>1.75</v>
      </c>
    </row>
    <row r="8" spans="1:4" x14ac:dyDescent="0.25">
      <c r="A8" s="34" t="s">
        <v>41</v>
      </c>
      <c r="B8" s="35" t="s">
        <v>30</v>
      </c>
      <c r="C8" s="36">
        <v>1.24</v>
      </c>
      <c r="D8" s="36">
        <v>1.75</v>
      </c>
    </row>
    <row r="9" spans="1:4" x14ac:dyDescent="0.25">
      <c r="A9" s="34" t="s">
        <v>24</v>
      </c>
      <c r="B9" s="35">
        <v>161.9</v>
      </c>
      <c r="C9" s="36">
        <v>1.24</v>
      </c>
      <c r="D9" s="36">
        <v>1.75</v>
      </c>
    </row>
    <row r="10" spans="1:4" x14ac:dyDescent="0.25">
      <c r="A10" s="34" t="s">
        <v>25</v>
      </c>
      <c r="B10" s="35" t="s">
        <v>30</v>
      </c>
      <c r="C10" s="36">
        <v>1.24</v>
      </c>
      <c r="D10" s="36">
        <v>1.75</v>
      </c>
    </row>
    <row r="11" spans="1:4" x14ac:dyDescent="0.25">
      <c r="A11" s="34" t="s">
        <v>26</v>
      </c>
      <c r="B11" s="35">
        <v>259.89999999999998</v>
      </c>
      <c r="C11" s="36" t="s">
        <v>30</v>
      </c>
      <c r="D11" s="36">
        <v>1.75</v>
      </c>
    </row>
    <row r="12" spans="1:4" x14ac:dyDescent="0.25">
      <c r="A12" s="34" t="s">
        <v>43</v>
      </c>
      <c r="B12" s="35">
        <v>0</v>
      </c>
      <c r="C12" s="36">
        <v>1.25</v>
      </c>
      <c r="D12" s="36">
        <v>1.75</v>
      </c>
    </row>
    <row r="13" spans="1:4" x14ac:dyDescent="0.25">
      <c r="A13" s="34"/>
      <c r="B13" s="35"/>
      <c r="C13" s="36"/>
      <c r="D13" s="36"/>
    </row>
    <row r="14" spans="1:4" x14ac:dyDescent="0.25">
      <c r="A14" s="34"/>
      <c r="B14" s="35"/>
      <c r="C14" s="36"/>
      <c r="D14" s="36"/>
    </row>
    <row r="15" spans="1:4" x14ac:dyDescent="0.25">
      <c r="A15" s="34"/>
      <c r="B15" s="35"/>
      <c r="C15" s="36"/>
      <c r="D15" s="36"/>
    </row>
    <row r="16" spans="1:4" x14ac:dyDescent="0.25">
      <c r="A16" s="34"/>
      <c r="B16" s="35"/>
      <c r="C16" s="36"/>
      <c r="D16" s="36"/>
    </row>
    <row r="17" spans="1:4" x14ac:dyDescent="0.25">
      <c r="A17" s="34"/>
      <c r="B17" s="35"/>
      <c r="C17" s="36"/>
      <c r="D17" s="36"/>
    </row>
    <row r="18" spans="1:4" x14ac:dyDescent="0.25">
      <c r="A18" s="34"/>
      <c r="B18" s="35"/>
      <c r="C18" s="36"/>
      <c r="D18" s="36"/>
    </row>
    <row r="19" spans="1:4" x14ac:dyDescent="0.25">
      <c r="A19" s="34"/>
      <c r="B19" s="35"/>
      <c r="C19" s="36"/>
      <c r="D19" s="36"/>
    </row>
    <row r="20" spans="1:4" x14ac:dyDescent="0.25">
      <c r="A20" s="34"/>
      <c r="B20" s="35"/>
      <c r="C20" s="36"/>
      <c r="D20" s="36"/>
    </row>
    <row r="21" spans="1:4" x14ac:dyDescent="0.25">
      <c r="A21" s="34"/>
      <c r="B21" s="35"/>
      <c r="C21" s="36"/>
      <c r="D21" s="36"/>
    </row>
    <row r="22" spans="1:4" x14ac:dyDescent="0.25">
      <c r="A22" s="34"/>
      <c r="B22" s="35"/>
      <c r="C22" s="36"/>
      <c r="D22" s="36"/>
    </row>
    <row r="23" spans="1:4" x14ac:dyDescent="0.25">
      <c r="A23" s="34"/>
      <c r="B23" s="35"/>
      <c r="C23" s="36"/>
      <c r="D23" s="36"/>
    </row>
    <row r="24" spans="1:4" x14ac:dyDescent="0.25">
      <c r="A24" s="34"/>
      <c r="B24" s="35"/>
      <c r="C24" s="36"/>
      <c r="D24" s="36"/>
    </row>
    <row r="25" spans="1:4" x14ac:dyDescent="0.25">
      <c r="A25" s="34"/>
      <c r="B25" s="35"/>
      <c r="C25" s="36"/>
      <c r="D25" s="36"/>
    </row>
  </sheetData>
  <mergeCells count="1">
    <mergeCell ref="A2:D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5"/>
    </sheetView>
  </sheetViews>
  <sheetFormatPr defaultRowHeight="15" x14ac:dyDescent="0.25"/>
  <sheetData>
    <row r="1" spans="1:1" x14ac:dyDescent="0.25">
      <c r="A1" s="6" t="s">
        <v>48</v>
      </c>
    </row>
    <row r="2" spans="1:1" x14ac:dyDescent="0.25">
      <c r="A2" s="6" t="s">
        <v>49</v>
      </c>
    </row>
    <row r="3" spans="1:1" x14ac:dyDescent="0.25">
      <c r="A3" s="6" t="s">
        <v>85</v>
      </c>
    </row>
    <row r="4" spans="1:1" x14ac:dyDescent="0.25">
      <c r="A4" s="6" t="s">
        <v>50</v>
      </c>
    </row>
    <row r="5" spans="1:1" x14ac:dyDescent="0.25">
      <c r="A5" s="6" t="s">
        <v>51</v>
      </c>
    </row>
    <row r="6" spans="1:1" x14ac:dyDescent="0.25">
      <c r="A6" s="6"/>
    </row>
    <row r="7" spans="1:1" x14ac:dyDescent="0.25">
      <c r="A7" s="6" t="s">
        <v>52</v>
      </c>
    </row>
    <row r="8" spans="1:1" x14ac:dyDescent="0.25">
      <c r="A8" s="6" t="s">
        <v>53</v>
      </c>
    </row>
  </sheetData>
  <sortState ref="A1:A5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Custos</vt:lpstr>
      <vt:lpstr>Acessórios</vt:lpstr>
      <vt:lpstr>Autores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Marcelo Souza</cp:lastModifiedBy>
  <cp:lastPrinted>2017-01-30T16:53:14Z</cp:lastPrinted>
  <dcterms:created xsi:type="dcterms:W3CDTF">2016-09-09T13:02:51Z</dcterms:created>
  <dcterms:modified xsi:type="dcterms:W3CDTF">2017-08-31T13:37:47Z</dcterms:modified>
</cp:coreProperties>
</file>