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ilo\Desktop\"/>
    </mc:Choice>
  </mc:AlternateContent>
  <bookViews>
    <workbookView xWindow="0" yWindow="2490" windowWidth="26835" windowHeight="10320" tabRatio="873"/>
  </bookViews>
  <sheets>
    <sheet name="Custos" sheetId="10" r:id="rId1"/>
  </sheets>
  <calcPr calcId="152511"/>
  <customWorkbookViews>
    <customWorkbookView name="Teste" guid="{CD2C291A-59D1-41E1-A77D-E07CEE24343A}" maximized="1" windowWidth="1795" windowHeight="894" activeSheetId="1"/>
  </customWorkbookViews>
</workbook>
</file>

<file path=xl/calcChain.xml><?xml version="1.0" encoding="utf-8"?>
<calcChain xmlns="http://schemas.openxmlformats.org/spreadsheetml/2006/main">
  <c r="C42" i="10" l="1"/>
  <c r="C16" i="10" l="1"/>
  <c r="C7" i="10" l="1"/>
  <c r="C34" i="10"/>
  <c r="C30" i="10"/>
  <c r="C41" i="10" s="1"/>
  <c r="C9" i="10" l="1"/>
  <c r="C33" i="10" s="1"/>
  <c r="C37" i="10" l="1"/>
  <c r="C35" i="10"/>
  <c r="C36" i="10"/>
  <c r="B11" i="10" l="1"/>
  <c r="B12" i="10" s="1"/>
</calcChain>
</file>

<file path=xl/comments1.xml><?xml version="1.0" encoding="utf-8"?>
<comments xmlns="http://schemas.openxmlformats.org/spreadsheetml/2006/main">
  <authors>
    <author>Russo Claudio (LBR)</author>
    <author>claudio jesus russo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Em² =C11*(10^-6)</t>
        </r>
      </text>
    </comment>
    <comment ref="B16" authorId="1" shapeId="0">
      <text>
        <r>
          <rPr>
            <b/>
            <sz val="9"/>
            <color indexed="81"/>
            <rFont val="Tahoma"/>
            <charset val="1"/>
          </rPr>
          <t>Com o valor do frete incluso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É encontrado na sua conta de luz, dividindo valor final pelo tanto de KW usado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É determinado pela potencia da sua fonte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VALOR SIMBOLICO!, não há calculo ainda!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Valor a determinar pela quantidade de falhas da sua impressora</t>
        </r>
      </text>
    </comment>
  </commentList>
</comments>
</file>

<file path=xl/sharedStrings.xml><?xml version="1.0" encoding="utf-8"?>
<sst xmlns="http://schemas.openxmlformats.org/spreadsheetml/2006/main" count="61" uniqueCount="58">
  <si>
    <t>mm</t>
  </si>
  <si>
    <t>m</t>
  </si>
  <si>
    <t>Porcentagem de lucro</t>
  </si>
  <si>
    <t>Valor de produção</t>
  </si>
  <si>
    <t>Custo administrativo</t>
  </si>
  <si>
    <t>Retorno de investimento</t>
  </si>
  <si>
    <t>Custos diversos</t>
  </si>
  <si>
    <t>Custo de fixação (spray)</t>
  </si>
  <si>
    <t>Custo de acabamento (10%)</t>
  </si>
  <si>
    <t>Custo de falhas</t>
  </si>
  <si>
    <t>Custo de manutenção</t>
  </si>
  <si>
    <t>Custo energia</t>
  </si>
  <si>
    <t>Custo material</t>
  </si>
  <si>
    <t>Custos de PRODUÇÃO</t>
  </si>
  <si>
    <t>Valor a adicionar por hora</t>
  </si>
  <si>
    <t>Dias por mês</t>
  </si>
  <si>
    <t>Horas por dia</t>
  </si>
  <si>
    <t>Valor da maquina</t>
  </si>
  <si>
    <t>Tempo desejado (mês)</t>
  </si>
  <si>
    <t>Retorno do investimento na maquina (em quanto tempo quer pagar a maquina?)</t>
  </si>
  <si>
    <t>mm²</t>
  </si>
  <si>
    <t>Área do diâmetro do filamento</t>
  </si>
  <si>
    <t>g/cm³</t>
  </si>
  <si>
    <t>Densidade</t>
  </si>
  <si>
    <t>Custos Administrativos</t>
  </si>
  <si>
    <t>Diâmetro do filamento</t>
  </si>
  <si>
    <t>Média de falhas</t>
  </si>
  <si>
    <t>Depreciação por hora</t>
  </si>
  <si>
    <t>Consumo da maquina (W)</t>
  </si>
  <si>
    <t>Preço por KWh</t>
  </si>
  <si>
    <t>g</t>
  </si>
  <si>
    <t>Valor do quilo (filamento.)</t>
  </si>
  <si>
    <t>Despesas de produção</t>
  </si>
  <si>
    <t>mn</t>
  </si>
  <si>
    <t>Valores de produção</t>
  </si>
  <si>
    <t>Valores da peça (dado pelo fatiador)</t>
  </si>
  <si>
    <t>CALCULO DETALHADO</t>
  </si>
  <si>
    <t>CALCULO SIMPLES</t>
  </si>
  <si>
    <t>Comprimento utilizado</t>
  </si>
  <si>
    <t>Tempo de impressão</t>
  </si>
  <si>
    <t>Peso estimado</t>
  </si>
  <si>
    <t>Tipo de filamento</t>
  </si>
  <si>
    <t>N</t>
  </si>
  <si>
    <t>ABS Comum</t>
  </si>
  <si>
    <t>Nylon</t>
  </si>
  <si>
    <t>Petg</t>
  </si>
  <si>
    <t>ABS Wood</t>
  </si>
  <si>
    <t>Tipos</t>
  </si>
  <si>
    <t>Valores</t>
  </si>
  <si>
    <t>CALCULADORA DE CUSTOS DE IMPRESSAO 3D</t>
  </si>
  <si>
    <t>ABS barato</t>
  </si>
  <si>
    <t>PLA</t>
  </si>
  <si>
    <t>Valor de venda</t>
  </si>
  <si>
    <t>youtube.com/3DGeekShow</t>
  </si>
  <si>
    <t>ABS</t>
  </si>
  <si>
    <t>Densidades (g/cm³)</t>
  </si>
  <si>
    <t>RESULTADO</t>
  </si>
  <si>
    <t>Modelagem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</si>
</sst>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"/>
    <numFmt numFmtId="168" formatCode="_-&quot;R$&quot;\ * #,##0.0_-;\-&quot;R$&quot;\ * #,##0.0_-;_-&quot;R$&quot;\ * &quot;-&quot;??_-;_-@_-"/>
  </numFmts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6.5"/>
      <color rgb="FF000000"/>
      <name val="Georgia"/>
      <family val="1"/>
    </font>
    <font>
      <b/>
      <sz val="13.2"/>
      <color rgb="FF000000"/>
      <name val="Arial"/>
      <family val="2"/>
    </font>
    <font>
      <sz val="11"/>
      <color rgb="FF252525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A2A9B1"/>
      </bottom>
      <diagonal/>
    </border>
  </borders>
  <cellStyleXfs count="13">
    <xf numFmtId="0" fontId="0" fillId="0" borderId="0"/>
    <xf numFmtId="0" fontId="4" fillId="0" borderId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6" fillId="15" borderId="0" applyNumberFormat="0" applyBorder="0" applyAlignment="0" applyProtection="0"/>
  </cellStyleXfs>
  <cellXfs count="68"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Alignment="1">
      <alignment horizontal="left"/>
    </xf>
    <xf numFmtId="0" fontId="10" fillId="0" borderId="0" xfId="0" applyFont="1"/>
    <xf numFmtId="44" fontId="0" fillId="0" borderId="0" xfId="0" applyNumberFormat="1" applyBorder="1"/>
    <xf numFmtId="0" fontId="11" fillId="0" borderId="0" xfId="0" applyFont="1"/>
    <xf numFmtId="0" fontId="0" fillId="2" borderId="0" xfId="0" applyFill="1" applyBorder="1"/>
    <xf numFmtId="2" fontId="0" fillId="2" borderId="0" xfId="0" applyNumberFormat="1" applyFill="1" applyBorder="1"/>
    <xf numFmtId="44" fontId="0" fillId="2" borderId="0" xfId="0" applyNumberFormat="1" applyFill="1" applyBorder="1"/>
    <xf numFmtId="0" fontId="0" fillId="0" borderId="0" xfId="3" applyNumberFormat="1" applyFont="1" applyFill="1" applyBorder="1"/>
    <xf numFmtId="9" fontId="0" fillId="0" borderId="0" xfId="2" applyNumberFormat="1" applyFont="1" applyFill="1" applyBorder="1" applyAlignment="1"/>
    <xf numFmtId="9" fontId="0" fillId="0" borderId="0" xfId="0" applyNumberFormat="1" applyFill="1" applyBorder="1"/>
    <xf numFmtId="0" fontId="8" fillId="8" borderId="0" xfId="5" applyBorder="1"/>
    <xf numFmtId="164" fontId="0" fillId="6" borderId="0" xfId="0" applyNumberFormat="1" applyFont="1" applyFill="1" applyBorder="1"/>
    <xf numFmtId="0" fontId="0" fillId="6" borderId="0" xfId="0" applyFont="1" applyFill="1" applyBorder="1"/>
    <xf numFmtId="0" fontId="14" fillId="6" borderId="0" xfId="0" applyFont="1" applyFill="1" applyBorder="1" applyAlignment="1">
      <alignment horizontal="left"/>
    </xf>
    <xf numFmtId="0" fontId="16" fillId="0" borderId="1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9" fillId="0" borderId="0" xfId="0" applyFont="1"/>
    <xf numFmtId="0" fontId="0" fillId="0" borderId="0" xfId="0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0" fillId="0" borderId="0" xfId="3" applyNumberFormat="1" applyFont="1" applyBorder="1" applyAlignment="1">
      <alignment horizontal="center"/>
    </xf>
    <xf numFmtId="0" fontId="9" fillId="12" borderId="0" xfId="9" applyBorder="1" applyAlignment="1">
      <alignment horizontal="center"/>
    </xf>
    <xf numFmtId="0" fontId="6" fillId="15" borderId="0" xfId="12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2" fillId="17" borderId="0" xfId="0" applyFont="1" applyFill="1" applyBorder="1" applyAlignment="1">
      <alignment horizontal="center"/>
    </xf>
    <xf numFmtId="0" fontId="2" fillId="5" borderId="0" xfId="0" applyFont="1" applyFill="1" applyBorder="1"/>
    <xf numFmtId="0" fontId="9" fillId="4" borderId="0" xfId="9" applyFill="1"/>
    <xf numFmtId="168" fontId="6" fillId="0" borderId="0" xfId="2" applyNumberFormat="1" applyFont="1" applyFill="1" applyBorder="1"/>
    <xf numFmtId="0" fontId="9" fillId="18" borderId="0" xfId="10" applyFill="1"/>
    <xf numFmtId="44" fontId="9" fillId="18" borderId="0" xfId="10" applyNumberFormat="1" applyFill="1" applyAlignment="1">
      <alignment horizontal="left"/>
    </xf>
    <xf numFmtId="44" fontId="9" fillId="18" borderId="0" xfId="2" applyFont="1" applyFill="1"/>
    <xf numFmtId="0" fontId="9" fillId="18" borderId="0" xfId="10" applyFill="1" applyBorder="1"/>
    <xf numFmtId="164" fontId="2" fillId="5" borderId="0" xfId="0" applyNumberFormat="1" applyFont="1" applyFill="1" applyBorder="1"/>
    <xf numFmtId="0" fontId="5" fillId="5" borderId="0" xfId="0" applyFont="1" applyFill="1" applyBorder="1" applyAlignment="1">
      <alignment horizontal="left"/>
    </xf>
    <xf numFmtId="1" fontId="2" fillId="5" borderId="0" xfId="8" applyNumberFormat="1" applyFont="1" applyFill="1" applyBorder="1"/>
    <xf numFmtId="44" fontId="2" fillId="5" borderId="0" xfId="2" applyFont="1" applyFill="1" applyBorder="1"/>
    <xf numFmtId="44" fontId="2" fillId="5" borderId="0" xfId="0" applyNumberFormat="1" applyFont="1" applyFill="1" applyBorder="1"/>
    <xf numFmtId="44" fontId="20" fillId="5" borderId="0" xfId="2" applyFont="1" applyFill="1" applyBorder="1" applyAlignment="1">
      <alignment horizontal="center"/>
    </xf>
    <xf numFmtId="0" fontId="20" fillId="5" borderId="0" xfId="0" applyFont="1" applyFill="1" applyBorder="1" applyAlignment="1"/>
    <xf numFmtId="0" fontId="21" fillId="5" borderId="0" xfId="0" applyFont="1" applyFill="1" applyBorder="1" applyAlignment="1"/>
    <xf numFmtId="44" fontId="20" fillId="5" borderId="0" xfId="0" applyNumberFormat="1" applyFont="1" applyFill="1" applyBorder="1" applyAlignment="1"/>
    <xf numFmtId="0" fontId="9" fillId="4" borderId="0" xfId="7" applyFill="1" applyBorder="1" applyAlignment="1">
      <alignment horizontal="center"/>
    </xf>
    <xf numFmtId="0" fontId="9" fillId="4" borderId="0" xfId="7" applyFill="1" applyBorder="1"/>
    <xf numFmtId="0" fontId="23" fillId="7" borderId="0" xfId="4" applyFont="1" applyBorder="1"/>
    <xf numFmtId="9" fontId="23" fillId="7" borderId="0" xfId="4" applyNumberFormat="1" applyFont="1" applyBorder="1"/>
    <xf numFmtId="0" fontId="9" fillId="4" borderId="0" xfId="7" applyFill="1" applyBorder="1" applyAlignment="1">
      <alignment horizontal="center"/>
    </xf>
    <xf numFmtId="44" fontId="24" fillId="5" borderId="0" xfId="4" applyNumberFormat="1" applyFont="1" applyFill="1" applyBorder="1" applyAlignment="1">
      <alignment horizontal="left"/>
    </xf>
    <xf numFmtId="0" fontId="9" fillId="4" borderId="0" xfId="11" applyFill="1" applyBorder="1" applyAlignment="1">
      <alignment horizontal="center"/>
    </xf>
    <xf numFmtId="0" fontId="25" fillId="18" borderId="0" xfId="10" applyFont="1" applyFill="1" applyAlignment="1">
      <alignment horizontal="center"/>
    </xf>
    <xf numFmtId="0" fontId="9" fillId="4" borderId="0" xfId="9" applyFill="1" applyAlignment="1">
      <alignment horizontal="center"/>
    </xf>
    <xf numFmtId="0" fontId="9" fillId="6" borderId="0" xfId="6" applyFill="1" applyBorder="1" applyAlignment="1"/>
    <xf numFmtId="0" fontId="26" fillId="20" borderId="0" xfId="6" applyFont="1" applyFill="1" applyBorder="1" applyAlignment="1">
      <alignment horizontal="center"/>
    </xf>
    <xf numFmtId="0" fontId="5" fillId="19" borderId="0" xfId="0" applyFont="1" applyFill="1" applyBorder="1" applyAlignment="1">
      <alignment horizontal="left"/>
    </xf>
    <xf numFmtId="0" fontId="27" fillId="6" borderId="0" xfId="6" applyFont="1" applyFill="1" applyBorder="1" applyAlignment="1">
      <alignment horizontal="center"/>
    </xf>
    <xf numFmtId="0" fontId="0" fillId="19" borderId="0" xfId="0" applyFill="1"/>
    <xf numFmtId="0" fontId="28" fillId="16" borderId="0" xfId="0" applyFont="1" applyFill="1" applyBorder="1"/>
    <xf numFmtId="44" fontId="29" fillId="5" borderId="0" xfId="0" applyNumberFormat="1" applyFont="1" applyFill="1" applyBorder="1" applyAlignment="1">
      <alignment horizontal="left" vertical="top"/>
    </xf>
    <xf numFmtId="0" fontId="22" fillId="7" borderId="0" xfId="4" applyFont="1" applyBorder="1" applyAlignment="1"/>
    <xf numFmtId="0" fontId="26" fillId="18" borderId="0" xfId="0" applyFont="1" applyFill="1" applyAlignment="1">
      <alignment horizontal="center"/>
    </xf>
    <xf numFmtId="44" fontId="0" fillId="0" borderId="0" xfId="2" applyFont="1" applyFill="1" applyBorder="1" applyAlignment="1"/>
  </cellXfs>
  <cellStyles count="13">
    <cellStyle name="20% - Accent5" xfId="12" builtinId="46"/>
    <cellStyle name="60% - Accent1" xfId="6" builtinId="32"/>
    <cellStyle name="60% - Accent3" xfId="8" builtinId="40"/>
    <cellStyle name="60% - Accent4" xfId="10" builtinId="44"/>
    <cellStyle name="Accent2" xfId="7" builtinId="33"/>
    <cellStyle name="Accent4" xfId="9" builtinId="41"/>
    <cellStyle name="Accent5" xfId="11" builtinId="45"/>
    <cellStyle name="Comma" xfId="3" builtinId="3"/>
    <cellStyle name="Currency" xfId="2" builtinId="4"/>
    <cellStyle name="Good" xfId="4" builtinId="26"/>
    <cellStyle name="Neutral" xfId="5" builtinId="2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05A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295278</xdr:colOff>
      <xdr:row>3</xdr:row>
      <xdr:rowOff>22852</xdr:rowOff>
    </xdr:from>
    <xdr:to>
      <xdr:col>0</xdr:col>
      <xdr:colOff>1243016</xdr:colOff>
      <xdr:row>8</xdr:row>
      <xdr:rowOff>18090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8" y="641977"/>
          <a:ext cx="947738" cy="947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1"/>
  <sheetViews>
    <sheetView tabSelected="1" zoomScale="200" zoomScaleNormal="200" workbookViewId="0">
      <selection activeCell="C27" sqref="C27:D27"/>
    </sheetView>
  </sheetViews>
  <sheetFormatPr defaultRowHeight="15" x14ac:dyDescent="0.25"/>
  <cols>
    <col min="1" max="1" width="24.140625" customWidth="1"/>
    <col min="2" max="2" width="29.140625" customWidth="1"/>
    <col min="3" max="3" width="12.28515625" customWidth="1"/>
    <col min="4" max="4" width="4.85546875" bestFit="1" customWidth="1"/>
    <col min="5" max="5" width="2.140625" customWidth="1"/>
    <col min="6" max="6" width="11.7109375" bestFit="1" customWidth="1"/>
    <col min="7" max="7" width="13.85546875" customWidth="1"/>
    <col min="8" max="8" width="7.5703125" customWidth="1"/>
    <col min="9" max="9" width="10.5703125" bestFit="1" customWidth="1"/>
    <col min="17" max="17" width="13" customWidth="1"/>
  </cols>
  <sheetData>
    <row r="1" spans="1:17" x14ac:dyDescent="0.25">
      <c r="A1" s="55" t="s">
        <v>49</v>
      </c>
      <c r="B1" s="55"/>
      <c r="C1" s="55"/>
      <c r="D1" s="55"/>
      <c r="E1" s="34" t="s">
        <v>42</v>
      </c>
      <c r="F1" s="34" t="s">
        <v>47</v>
      </c>
      <c r="G1" s="34" t="s">
        <v>48</v>
      </c>
      <c r="J1" s="1"/>
      <c r="K1" s="1"/>
      <c r="L1" s="1"/>
      <c r="M1" s="1"/>
      <c r="N1" s="1"/>
      <c r="O1" s="1"/>
      <c r="P1" s="1"/>
    </row>
    <row r="2" spans="1:17" x14ac:dyDescent="0.25">
      <c r="A2" s="28" t="s">
        <v>37</v>
      </c>
      <c r="B2" s="28"/>
      <c r="C2" s="28"/>
      <c r="D2" s="28"/>
      <c r="E2" s="36">
        <v>1</v>
      </c>
      <c r="F2" s="36" t="s">
        <v>43</v>
      </c>
      <c r="G2" s="37">
        <v>120</v>
      </c>
      <c r="J2" s="1"/>
      <c r="K2" s="1"/>
      <c r="L2" s="1"/>
      <c r="M2" s="1"/>
      <c r="N2" s="1"/>
      <c r="O2" s="1"/>
      <c r="P2" s="1"/>
    </row>
    <row r="3" spans="1:17" ht="18.75" x14ac:dyDescent="0.3">
      <c r="A3" s="32" t="s">
        <v>35</v>
      </c>
      <c r="B3" s="32"/>
      <c r="C3" s="32"/>
      <c r="D3" s="32"/>
      <c r="E3" s="36">
        <v>2</v>
      </c>
      <c r="F3" s="36" t="s">
        <v>50</v>
      </c>
      <c r="G3" s="37">
        <v>80</v>
      </c>
      <c r="J3" s="1"/>
      <c r="K3" s="1"/>
      <c r="L3" s="1"/>
      <c r="M3" s="1"/>
      <c r="N3" s="1"/>
      <c r="O3" s="1"/>
      <c r="P3" s="1"/>
    </row>
    <row r="4" spans="1:17" ht="15" customHeight="1" thickBot="1" x14ac:dyDescent="0.3">
      <c r="A4" s="29"/>
      <c r="B4" s="15" t="s">
        <v>38</v>
      </c>
      <c r="C4" s="16">
        <v>58.3</v>
      </c>
      <c r="D4" s="18" t="s">
        <v>1</v>
      </c>
      <c r="E4" s="36">
        <v>3</v>
      </c>
      <c r="F4" s="36" t="s">
        <v>44</v>
      </c>
      <c r="G4" s="37">
        <v>260</v>
      </c>
      <c r="J4" s="1"/>
      <c r="Q4" s="19"/>
    </row>
    <row r="5" spans="1:17" ht="15" customHeight="1" x14ac:dyDescent="0.25">
      <c r="A5" s="29"/>
      <c r="B5" s="15" t="s">
        <v>25</v>
      </c>
      <c r="C5" s="17">
        <v>1.75</v>
      </c>
      <c r="D5" s="18" t="s">
        <v>0</v>
      </c>
      <c r="E5" s="36">
        <v>4</v>
      </c>
      <c r="F5" s="36" t="s">
        <v>45</v>
      </c>
      <c r="G5" s="37">
        <v>320</v>
      </c>
      <c r="Q5" s="20"/>
    </row>
    <row r="6" spans="1:17" ht="15" customHeight="1" x14ac:dyDescent="0.25">
      <c r="A6" s="29"/>
      <c r="B6" s="15" t="s">
        <v>23</v>
      </c>
      <c r="C6" s="17">
        <v>1.04</v>
      </c>
      <c r="D6" s="18" t="s">
        <v>22</v>
      </c>
      <c r="E6" s="36">
        <v>5</v>
      </c>
      <c r="F6" s="36" t="s">
        <v>46</v>
      </c>
      <c r="G6" s="37">
        <v>600</v>
      </c>
      <c r="Q6" s="21"/>
    </row>
    <row r="7" spans="1:17" ht="15" customHeight="1" x14ac:dyDescent="0.25">
      <c r="A7" s="29"/>
      <c r="B7" s="15" t="s">
        <v>21</v>
      </c>
      <c r="C7" s="40">
        <f>PI()*((C5/2)^2)</f>
        <v>2.4052818754046852</v>
      </c>
      <c r="D7" s="41" t="s">
        <v>20</v>
      </c>
      <c r="E7" s="36">
        <v>6</v>
      </c>
      <c r="F7" s="36" t="s">
        <v>51</v>
      </c>
      <c r="G7" s="38">
        <v>140</v>
      </c>
      <c r="Q7" s="21"/>
    </row>
    <row r="8" spans="1:17" s="1" customFormat="1" ht="15" customHeight="1" x14ac:dyDescent="0.25">
      <c r="A8" s="58"/>
      <c r="B8" s="15" t="s">
        <v>39</v>
      </c>
      <c r="C8" s="17">
        <v>420</v>
      </c>
      <c r="D8" s="18" t="s">
        <v>33</v>
      </c>
      <c r="E8" s="36"/>
      <c r="F8" s="36"/>
      <c r="G8" s="36"/>
      <c r="Q8" s="21"/>
    </row>
    <row r="9" spans="1:17" s="1" customFormat="1" ht="15" customHeight="1" x14ac:dyDescent="0.25">
      <c r="A9" s="61" t="s">
        <v>53</v>
      </c>
      <c r="B9" s="15" t="s">
        <v>40</v>
      </c>
      <c r="C9" s="42">
        <f>C7*C4*C6</f>
        <v>145.83705066953686</v>
      </c>
      <c r="D9" s="60" t="s">
        <v>30</v>
      </c>
      <c r="E9" s="36"/>
      <c r="F9" s="36"/>
      <c r="G9" s="36"/>
      <c r="Q9" s="21"/>
    </row>
    <row r="10" spans="1:17" s="1" customFormat="1" ht="15" customHeight="1" x14ac:dyDescent="0.25">
      <c r="A10" s="59" t="s">
        <v>56</v>
      </c>
      <c r="B10" s="59"/>
      <c r="C10" s="59"/>
      <c r="D10" s="59"/>
      <c r="E10" s="36"/>
      <c r="F10" s="36"/>
      <c r="G10" s="36"/>
      <c r="Q10" s="21"/>
    </row>
    <row r="11" spans="1:17" s="1" customFormat="1" ht="15" customHeight="1" x14ac:dyDescent="0.3">
      <c r="A11" s="63" t="s">
        <v>3</v>
      </c>
      <c r="B11" s="64">
        <f>SUM(C33:C38)+SUM(C41:C42)</f>
        <v>24.916401472309982</v>
      </c>
      <c r="C11" s="62"/>
      <c r="D11" s="62"/>
      <c r="E11" s="36"/>
      <c r="F11" s="36"/>
      <c r="G11" s="36"/>
      <c r="Q11" s="21"/>
    </row>
    <row r="12" spans="1:17" ht="18.75" x14ac:dyDescent="0.3">
      <c r="A12" s="65" t="s">
        <v>52</v>
      </c>
      <c r="B12" s="54">
        <f>B11+(B11*C44)</f>
        <v>74.749204416929942</v>
      </c>
      <c r="C12" s="62"/>
      <c r="D12" s="62"/>
      <c r="E12" s="57" t="s">
        <v>55</v>
      </c>
      <c r="F12" s="57"/>
      <c r="G12" s="57"/>
    </row>
    <row r="13" spans="1:17" ht="20.25" customHeight="1" x14ac:dyDescent="0.25">
      <c r="A13" s="27" t="s">
        <v>36</v>
      </c>
      <c r="B13" s="27"/>
      <c r="C13" s="27"/>
      <c r="D13" s="27"/>
      <c r="E13" s="66" t="s">
        <v>54</v>
      </c>
      <c r="F13" s="66"/>
      <c r="G13" s="36">
        <v>1.04</v>
      </c>
      <c r="Q13" s="22"/>
    </row>
    <row r="14" spans="1:17" x14ac:dyDescent="0.25">
      <c r="A14" s="49" t="s">
        <v>34</v>
      </c>
      <c r="B14" s="49"/>
      <c r="C14" s="49"/>
      <c r="D14" s="53"/>
      <c r="E14" s="66" t="s">
        <v>51</v>
      </c>
      <c r="F14" s="66"/>
      <c r="G14" s="36">
        <v>1.24</v>
      </c>
    </row>
    <row r="15" spans="1:17" s="1" customFormat="1" x14ac:dyDescent="0.25">
      <c r="A15" s="30" t="s">
        <v>32</v>
      </c>
      <c r="B15" s="2" t="s">
        <v>41</v>
      </c>
      <c r="C15" s="3" t="s">
        <v>42</v>
      </c>
      <c r="D15" s="1">
        <v>2</v>
      </c>
      <c r="E15" s="36"/>
      <c r="F15" s="36"/>
      <c r="G15" s="36"/>
      <c r="Q15" s="23"/>
    </row>
    <row r="16" spans="1:17" x14ac:dyDescent="0.25">
      <c r="A16" s="30"/>
      <c r="B16" s="2" t="s">
        <v>31</v>
      </c>
      <c r="C16" s="43">
        <f>LOOKUP($D$15,E2:E16,G2:G16)</f>
        <v>80</v>
      </c>
      <c r="D16" s="9"/>
      <c r="E16" s="36"/>
      <c r="F16" s="36"/>
      <c r="G16" s="36"/>
      <c r="H16" s="6"/>
      <c r="I16" s="1"/>
      <c r="J16" s="1"/>
      <c r="K16" s="1"/>
      <c r="L16" s="1"/>
    </row>
    <row r="17" spans="1:17" ht="15.75" x14ac:dyDescent="0.25">
      <c r="A17" s="30"/>
      <c r="B17" s="2" t="s">
        <v>29</v>
      </c>
      <c r="C17" s="35">
        <v>0.6</v>
      </c>
      <c r="D17" s="9"/>
      <c r="E17" s="56"/>
      <c r="F17" s="56"/>
      <c r="G17" s="56"/>
      <c r="H17" s="1"/>
      <c r="I17" s="1"/>
      <c r="J17" s="1"/>
      <c r="K17" s="1"/>
      <c r="L17" s="1"/>
      <c r="Q17" s="23"/>
    </row>
    <row r="18" spans="1:17" x14ac:dyDescent="0.25">
      <c r="A18" s="30"/>
      <c r="B18" s="2" t="s">
        <v>28</v>
      </c>
      <c r="C18" s="12">
        <v>360</v>
      </c>
      <c r="D18" s="9"/>
      <c r="E18" s="36"/>
      <c r="F18" s="36"/>
      <c r="G18" s="36"/>
      <c r="H18" s="1"/>
      <c r="I18" s="1"/>
      <c r="J18" s="1"/>
      <c r="K18" s="1"/>
      <c r="L18" s="1"/>
    </row>
    <row r="19" spans="1:17" x14ac:dyDescent="0.25">
      <c r="A19" s="30"/>
      <c r="B19" s="2" t="s">
        <v>27</v>
      </c>
      <c r="C19" s="13">
        <v>0.01</v>
      </c>
      <c r="D19" s="9"/>
      <c r="E19" s="36"/>
      <c r="F19" s="36"/>
      <c r="G19" s="36"/>
      <c r="H19" s="1"/>
      <c r="I19" s="1"/>
      <c r="J19" s="1"/>
      <c r="K19" s="1"/>
      <c r="L19" s="1"/>
      <c r="Q19" s="23"/>
    </row>
    <row r="20" spans="1:17" x14ac:dyDescent="0.25">
      <c r="A20" s="30"/>
      <c r="B20" s="2" t="s">
        <v>26</v>
      </c>
      <c r="C20" s="14">
        <v>0.1</v>
      </c>
      <c r="D20" s="9"/>
      <c r="E20" s="36"/>
      <c r="F20" s="36"/>
      <c r="G20" s="36"/>
      <c r="H20" s="8"/>
      <c r="I20" s="1"/>
      <c r="J20" s="1"/>
      <c r="K20" s="1"/>
      <c r="L20" s="1"/>
      <c r="Q20" s="23"/>
    </row>
    <row r="21" spans="1:17" x14ac:dyDescent="0.25">
      <c r="A21" s="9"/>
      <c r="B21" s="9"/>
      <c r="C21" s="9"/>
      <c r="D21" s="9"/>
      <c r="E21" s="36"/>
      <c r="F21" s="36"/>
      <c r="G21" s="36"/>
      <c r="H21" s="1"/>
      <c r="I21" s="1"/>
      <c r="J21" s="1"/>
      <c r="K21" s="1"/>
      <c r="L21" s="1"/>
    </row>
    <row r="22" spans="1:17" x14ac:dyDescent="0.25">
      <c r="A22" s="49" t="s">
        <v>24</v>
      </c>
      <c r="B22" s="49"/>
      <c r="C22" s="49"/>
      <c r="D22" s="50"/>
      <c r="E22" s="36"/>
      <c r="F22" s="36"/>
      <c r="G22" s="36"/>
      <c r="H22" s="1"/>
      <c r="I22" s="1"/>
      <c r="J22" s="1"/>
      <c r="K22" s="1"/>
      <c r="L22" s="1"/>
      <c r="Q22" s="23"/>
    </row>
    <row r="23" spans="1:17" x14ac:dyDescent="0.25">
      <c r="A23" s="2" t="s">
        <v>57</v>
      </c>
      <c r="B23" s="67"/>
      <c r="C23" s="67">
        <v>0</v>
      </c>
      <c r="D23" s="9"/>
      <c r="E23" s="39"/>
      <c r="F23" s="36"/>
      <c r="G23" s="36"/>
      <c r="H23" s="1"/>
      <c r="I23" s="1"/>
      <c r="J23" s="1"/>
      <c r="K23" s="1"/>
      <c r="L23" s="1"/>
      <c r="Q23" s="23"/>
    </row>
    <row r="24" spans="1:17" x14ac:dyDescent="0.25">
      <c r="A24" s="9"/>
      <c r="B24" s="10"/>
      <c r="C24" s="11"/>
      <c r="D24" s="9"/>
      <c r="E24" s="36"/>
      <c r="F24" s="36"/>
      <c r="G24" s="36"/>
      <c r="H24" s="1"/>
      <c r="I24" s="1"/>
      <c r="J24" s="1"/>
      <c r="K24" s="1"/>
      <c r="L24" s="1"/>
    </row>
    <row r="25" spans="1:17" x14ac:dyDescent="0.25">
      <c r="A25" s="49" t="s">
        <v>5</v>
      </c>
      <c r="B25" s="49"/>
      <c r="C25" s="49"/>
      <c r="D25" s="50"/>
      <c r="E25" s="36"/>
      <c r="F25" s="36"/>
      <c r="G25" s="36"/>
      <c r="H25" s="1"/>
      <c r="I25" s="1"/>
      <c r="J25" s="1"/>
      <c r="K25" s="1"/>
      <c r="L25" s="1"/>
      <c r="Q25" s="23"/>
    </row>
    <row r="26" spans="1:17" x14ac:dyDescent="0.25">
      <c r="A26" s="31" t="s">
        <v>19</v>
      </c>
      <c r="B26" s="4" t="s">
        <v>18</v>
      </c>
      <c r="C26" s="25" t="s">
        <v>17</v>
      </c>
      <c r="D26" s="25"/>
      <c r="E26" s="36"/>
      <c r="F26" s="36"/>
      <c r="G26" s="36"/>
      <c r="H26" s="1"/>
      <c r="I26" s="1"/>
      <c r="J26" s="1"/>
      <c r="K26" s="1"/>
      <c r="L26" s="1"/>
      <c r="Q26" s="23"/>
    </row>
    <row r="27" spans="1:17" x14ac:dyDescent="0.25">
      <c r="A27" s="31"/>
      <c r="B27" s="24">
        <v>12</v>
      </c>
      <c r="C27" s="25">
        <v>3000</v>
      </c>
      <c r="D27" s="25"/>
      <c r="E27" s="36"/>
      <c r="F27" s="36"/>
      <c r="G27" s="36"/>
      <c r="H27" s="1"/>
      <c r="I27" s="1"/>
      <c r="J27" s="1"/>
      <c r="K27" s="1"/>
      <c r="L27" s="1"/>
      <c r="Q27" s="23"/>
    </row>
    <row r="28" spans="1:17" x14ac:dyDescent="0.25">
      <c r="A28" s="31"/>
      <c r="B28" s="4" t="s">
        <v>16</v>
      </c>
      <c r="C28" s="25" t="s">
        <v>15</v>
      </c>
      <c r="D28" s="25"/>
      <c r="E28" s="36"/>
      <c r="F28" s="36"/>
      <c r="G28" s="36"/>
      <c r="H28" s="1"/>
      <c r="I28" s="1"/>
      <c r="J28" s="1"/>
      <c r="K28" s="1"/>
      <c r="L28" s="1"/>
      <c r="Q28" s="23"/>
    </row>
    <row r="29" spans="1:17" x14ac:dyDescent="0.25">
      <c r="A29" s="31"/>
      <c r="B29" s="24">
        <v>8</v>
      </c>
      <c r="C29" s="26">
        <v>25</v>
      </c>
      <c r="D29" s="26"/>
      <c r="E29" s="36"/>
      <c r="F29" s="36"/>
      <c r="G29" s="36"/>
      <c r="H29" s="1"/>
      <c r="I29" s="1"/>
      <c r="J29" s="1"/>
      <c r="K29" s="1"/>
      <c r="L29" s="1"/>
    </row>
    <row r="30" spans="1:17" x14ac:dyDescent="0.25">
      <c r="A30" s="31"/>
      <c r="B30" s="33" t="s">
        <v>14</v>
      </c>
      <c r="C30" s="45">
        <f>C27/(B29*C29*B27)</f>
        <v>1.25</v>
      </c>
      <c r="D30" s="45"/>
      <c r="E30" s="36"/>
      <c r="F30" s="36"/>
      <c r="G30" s="36"/>
      <c r="H30" s="1"/>
      <c r="I30" s="1"/>
      <c r="J30" s="1"/>
      <c r="K30" s="1"/>
      <c r="L30" s="1"/>
      <c r="Q30" s="23"/>
    </row>
    <row r="31" spans="1:17" x14ac:dyDescent="0.25">
      <c r="A31" s="9"/>
      <c r="B31" s="9"/>
      <c r="C31" s="9"/>
      <c r="D31" s="9"/>
      <c r="E31" s="36"/>
      <c r="F31" s="36"/>
      <c r="G31" s="36"/>
      <c r="H31" s="1"/>
      <c r="I31" s="1"/>
      <c r="J31" s="1"/>
      <c r="K31" s="1"/>
      <c r="L31" s="1"/>
    </row>
    <row r="32" spans="1:17" x14ac:dyDescent="0.25">
      <c r="A32" s="49" t="s">
        <v>13</v>
      </c>
      <c r="B32" s="49"/>
      <c r="C32" s="49"/>
      <c r="D32" s="50"/>
      <c r="E32" s="36"/>
      <c r="F32" s="36"/>
      <c r="G32" s="36"/>
      <c r="H32" s="1"/>
      <c r="I32" s="1"/>
      <c r="J32" s="1"/>
      <c r="K32" s="1"/>
      <c r="L32" s="1"/>
      <c r="Q32" s="23"/>
    </row>
    <row r="33" spans="1:17" x14ac:dyDescent="0.25">
      <c r="A33" s="33" t="s">
        <v>12</v>
      </c>
      <c r="B33" s="33"/>
      <c r="C33" s="43">
        <f>(C16/1000)*C9</f>
        <v>11.66696405356295</v>
      </c>
      <c r="D33" s="9"/>
      <c r="E33" s="36"/>
      <c r="F33" s="36"/>
      <c r="G33" s="36"/>
      <c r="H33" s="1"/>
      <c r="I33" s="1"/>
      <c r="J33" s="1"/>
      <c r="K33" s="1"/>
      <c r="L33" s="1"/>
      <c r="Q33" s="23"/>
    </row>
    <row r="34" spans="1:17" x14ac:dyDescent="0.25">
      <c r="A34" s="33" t="s">
        <v>11</v>
      </c>
      <c r="B34" s="33"/>
      <c r="C34" s="43">
        <f>C17/1000*C18</f>
        <v>0.21599999999999997</v>
      </c>
      <c r="D34" s="9"/>
      <c r="E34" s="36"/>
      <c r="F34" s="36"/>
      <c r="G34" s="36"/>
      <c r="H34" s="1"/>
      <c r="I34" s="1"/>
      <c r="J34" s="1"/>
      <c r="K34" s="1"/>
      <c r="L34" s="1"/>
      <c r="M34" s="1"/>
      <c r="N34" s="1"/>
      <c r="O34" s="1"/>
      <c r="P34" s="1"/>
    </row>
    <row r="35" spans="1:17" x14ac:dyDescent="0.25">
      <c r="A35" s="33" t="s">
        <v>10</v>
      </c>
      <c r="B35" s="33"/>
      <c r="C35" s="44">
        <f>(C33)*0.15</f>
        <v>1.7500446080344425</v>
      </c>
      <c r="D35" s="9"/>
      <c r="E35" s="36"/>
      <c r="F35" s="36"/>
      <c r="G35" s="36"/>
      <c r="H35" s="1"/>
      <c r="I35" s="1"/>
      <c r="J35" s="1"/>
      <c r="K35" s="1"/>
      <c r="L35" s="1"/>
      <c r="M35" s="1"/>
      <c r="N35" s="1"/>
      <c r="O35" s="1"/>
      <c r="P35" s="1"/>
      <c r="Q35" s="23"/>
    </row>
    <row r="36" spans="1:17" x14ac:dyDescent="0.25">
      <c r="A36" s="33" t="s">
        <v>9</v>
      </c>
      <c r="B36" s="33"/>
      <c r="C36" s="43">
        <f>(C33)*C20</f>
        <v>1.1666964053562949</v>
      </c>
      <c r="D36" s="9"/>
      <c r="E36" s="36"/>
      <c r="F36" s="36"/>
      <c r="G36" s="36"/>
      <c r="H36" s="1"/>
      <c r="I36" s="1"/>
      <c r="J36" s="1"/>
      <c r="K36" s="1"/>
      <c r="L36" s="1"/>
      <c r="M36" s="1"/>
      <c r="N36" s="1"/>
      <c r="O36" s="1"/>
      <c r="P36" s="1"/>
    </row>
    <row r="37" spans="1:17" x14ac:dyDescent="0.25">
      <c r="A37" s="33" t="s">
        <v>8</v>
      </c>
      <c r="B37" s="33"/>
      <c r="C37" s="44">
        <f>C33*10%</f>
        <v>1.1666964053562949</v>
      </c>
      <c r="D37" s="9"/>
      <c r="E37" s="36"/>
      <c r="F37" s="36"/>
      <c r="G37" s="36"/>
      <c r="H37" s="1"/>
      <c r="I37" s="1"/>
      <c r="J37" s="1"/>
      <c r="K37" s="1"/>
      <c r="L37" s="1"/>
      <c r="M37" s="1"/>
      <c r="N37" s="1"/>
      <c r="O37" s="1"/>
      <c r="P37" s="1"/>
      <c r="Q37" s="23"/>
    </row>
    <row r="38" spans="1:17" x14ac:dyDescent="0.25">
      <c r="A38" s="4" t="s">
        <v>7</v>
      </c>
      <c r="B38" s="4"/>
      <c r="C38" s="7">
        <v>0.2</v>
      </c>
      <c r="D38" s="9"/>
      <c r="E38" s="36"/>
      <c r="F38" s="36"/>
      <c r="G38" s="36"/>
      <c r="H38" s="1"/>
      <c r="I38" s="1"/>
      <c r="J38" s="1"/>
      <c r="K38" s="1"/>
      <c r="L38" s="1"/>
      <c r="M38" s="1"/>
      <c r="N38" s="1"/>
      <c r="O38" s="1"/>
      <c r="P38" s="1"/>
    </row>
    <row r="39" spans="1:17" x14ac:dyDescent="0.25">
      <c r="A39" s="9"/>
      <c r="B39" s="9"/>
      <c r="C39" s="9"/>
      <c r="D39" s="9"/>
      <c r="E39" s="36"/>
      <c r="F39" s="36"/>
      <c r="G39" s="36"/>
      <c r="H39" s="1"/>
      <c r="I39" s="1"/>
      <c r="J39" s="1"/>
      <c r="K39" s="1"/>
      <c r="L39" s="1"/>
      <c r="M39" s="1"/>
      <c r="N39" s="1"/>
      <c r="O39" s="1"/>
      <c r="P39" s="1"/>
      <c r="Q39" s="23"/>
    </row>
    <row r="40" spans="1:17" x14ac:dyDescent="0.25">
      <c r="A40" s="49" t="s">
        <v>6</v>
      </c>
      <c r="B40" s="49"/>
      <c r="C40" s="49"/>
      <c r="D40" s="50"/>
      <c r="E40" s="36"/>
      <c r="F40" s="36"/>
      <c r="G40" s="36"/>
      <c r="H40" s="1"/>
      <c r="I40" s="1"/>
      <c r="J40" s="1"/>
      <c r="K40" s="1"/>
      <c r="L40" s="1"/>
      <c r="M40" s="1"/>
      <c r="N40" s="1"/>
      <c r="O40" s="1"/>
      <c r="P40" s="1"/>
      <c r="Q40" s="23"/>
    </row>
    <row r="41" spans="1:17" x14ac:dyDescent="0.25">
      <c r="A41" s="33" t="s">
        <v>5</v>
      </c>
      <c r="B41" s="33"/>
      <c r="C41" s="44">
        <f>C30/60*C8</f>
        <v>8.75</v>
      </c>
      <c r="D41" s="9"/>
      <c r="E41" s="36"/>
      <c r="F41" s="36"/>
      <c r="G41" s="36"/>
      <c r="H41" s="1"/>
      <c r="I41" s="1"/>
      <c r="J41" s="1"/>
      <c r="K41" s="1"/>
      <c r="L41" s="1"/>
      <c r="M41" s="1"/>
      <c r="N41" s="1"/>
      <c r="O41" s="1"/>
      <c r="P41" s="1"/>
      <c r="Q41" s="23"/>
    </row>
    <row r="42" spans="1:17" x14ac:dyDescent="0.25">
      <c r="A42" s="46" t="s">
        <v>4</v>
      </c>
      <c r="B42" s="47"/>
      <c r="C42" s="48">
        <f>C23</f>
        <v>0</v>
      </c>
      <c r="D42" s="9"/>
      <c r="E42" s="36"/>
      <c r="F42" s="36"/>
      <c r="G42" s="36"/>
      <c r="H42" s="1"/>
      <c r="I42" s="1"/>
      <c r="J42" s="1"/>
      <c r="K42" s="1"/>
      <c r="L42" s="1"/>
      <c r="M42" s="1"/>
      <c r="N42" s="1"/>
      <c r="O42" s="1"/>
      <c r="P42" s="1"/>
      <c r="Q42" s="23"/>
    </row>
    <row r="43" spans="1:17" x14ac:dyDescent="0.25">
      <c r="A43" s="9"/>
      <c r="B43" s="9"/>
      <c r="C43" s="9"/>
      <c r="D43" s="9"/>
      <c r="E43" s="36"/>
      <c r="F43" s="36"/>
      <c r="G43" s="36"/>
      <c r="H43" s="1"/>
      <c r="I43" s="1"/>
      <c r="J43" s="1"/>
      <c r="K43" s="1"/>
      <c r="L43" s="1"/>
      <c r="M43" s="1"/>
      <c r="N43" s="1"/>
      <c r="O43" s="1"/>
      <c r="P43" s="1"/>
      <c r="Q43" s="23"/>
    </row>
    <row r="44" spans="1:17" ht="21" x14ac:dyDescent="0.35">
      <c r="A44" s="51" t="s">
        <v>2</v>
      </c>
      <c r="B44" s="52"/>
      <c r="C44" s="52">
        <v>2</v>
      </c>
      <c r="D44" s="51"/>
      <c r="E44" s="36"/>
      <c r="F44" s="36"/>
      <c r="G44" s="36"/>
      <c r="H44" s="1"/>
      <c r="I44" s="1"/>
      <c r="J44" s="1"/>
      <c r="K44" s="1"/>
      <c r="L44" s="1"/>
      <c r="M44" s="1"/>
      <c r="N44" s="1"/>
      <c r="O44" s="1"/>
      <c r="P44" s="1"/>
      <c r="Q44" s="23"/>
    </row>
    <row r="45" spans="1:17" x14ac:dyDescent="0.25">
      <c r="A45" s="1"/>
      <c r="B45" s="1"/>
      <c r="C45" s="1"/>
      <c r="D45" s="5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3"/>
    </row>
    <row r="46" spans="1:17" x14ac:dyDescent="0.25">
      <c r="A46" s="1"/>
      <c r="B46" s="1"/>
      <c r="C46" s="1"/>
      <c r="D46" s="5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7" x14ac:dyDescent="0.25">
      <c r="A47" s="1"/>
      <c r="B47" s="1"/>
      <c r="C47" s="1"/>
      <c r="D47" s="5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7" x14ac:dyDescent="0.25">
      <c r="A48" s="1"/>
      <c r="B48" s="1"/>
      <c r="C48" s="1"/>
      <c r="D48" s="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1"/>
      <c r="B49" s="1"/>
      <c r="C49" s="1"/>
      <c r="D49" s="5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/>
      <c r="B50" s="1"/>
      <c r="C50" s="1"/>
      <c r="D50" s="5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/>
      <c r="B51" s="1"/>
      <c r="C51" s="1"/>
      <c r="D51" s="5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mergeCells count="22">
    <mergeCell ref="E17:G17"/>
    <mergeCell ref="A10:D10"/>
    <mergeCell ref="E12:G12"/>
    <mergeCell ref="E13:F13"/>
    <mergeCell ref="E14:F14"/>
    <mergeCell ref="A1:D1"/>
    <mergeCell ref="A2:D2"/>
    <mergeCell ref="C30:D30"/>
    <mergeCell ref="A4:A7"/>
    <mergeCell ref="A15:A20"/>
    <mergeCell ref="A22:C22"/>
    <mergeCell ref="A25:C25"/>
    <mergeCell ref="A26:A30"/>
    <mergeCell ref="A3:D3"/>
    <mergeCell ref="C26:D26"/>
    <mergeCell ref="C27:D27"/>
    <mergeCell ref="C28:D28"/>
    <mergeCell ref="C29:D29"/>
    <mergeCell ref="A32:C32"/>
    <mergeCell ref="A40:C40"/>
    <mergeCell ref="A13:D13"/>
    <mergeCell ref="A14:C14"/>
  </mergeCells>
  <dataValidations count="1">
    <dataValidation type="list" allowBlank="1" showInputMessage="1" showErrorMessage="1" sqref="C6">
      <formula1>$G$13:$G$14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Russo Claudio (LBR)</dc:creator>
  <cp:lastModifiedBy>Murilo Martins Laffranchi</cp:lastModifiedBy>
  <cp:lastPrinted>2017-01-30T16:53:14Z</cp:lastPrinted>
  <dcterms:created xsi:type="dcterms:W3CDTF">2016-09-09T13:02:51Z</dcterms:created>
  <dcterms:modified xsi:type="dcterms:W3CDTF">2017-05-27T11:28:32Z</dcterms:modified>
</cp:coreProperties>
</file>