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Documents - SueMBP12 (1023)/College/Research/Nagy/"/>
    </mc:Choice>
  </mc:AlternateContent>
  <xr:revisionPtr revIDLastSave="0" documentId="13_ncr:1_{0B52C191-D90F-B941-9822-9403E7C68D5B}" xr6:coauthVersionLast="47" xr6:coauthVersionMax="47" xr10:uidLastSave="{00000000-0000-0000-0000-000000000000}"/>
  <bookViews>
    <workbookView xWindow="0" yWindow="460" windowWidth="28800" windowHeight="16640" xr2:uid="{964DC40E-73CD-764B-ACEB-B3A40B7E4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0" i="1"/>
  <c r="M11" i="1"/>
  <c r="M12" i="1"/>
  <c r="M13" i="1"/>
  <c r="M9" i="1"/>
  <c r="W3" i="1"/>
  <c r="W4" i="1"/>
  <c r="W5" i="1"/>
  <c r="W6" i="1"/>
  <c r="W7" i="1"/>
  <c r="W2" i="1"/>
  <c r="M3" i="1"/>
  <c r="M4" i="1"/>
  <c r="M5" i="1"/>
  <c r="M6" i="1"/>
  <c r="M7" i="1"/>
  <c r="M2" i="1"/>
  <c r="L3" i="1"/>
  <c r="L4" i="1"/>
  <c r="L5" i="1"/>
  <c r="L6" i="1"/>
  <c r="L7" i="1"/>
  <c r="L2" i="1"/>
  <c r="V3" i="1"/>
  <c r="V4" i="1"/>
  <c r="V5" i="1"/>
  <c r="V6" i="1"/>
  <c r="V7" i="1"/>
  <c r="V2" i="1"/>
  <c r="U3" i="1"/>
  <c r="U4" i="1"/>
  <c r="U5" i="1"/>
  <c r="U6" i="1"/>
  <c r="U7" i="1"/>
  <c r="U2" i="1"/>
  <c r="H2" i="1"/>
  <c r="T3" i="1"/>
  <c r="T4" i="1"/>
  <c r="T5" i="1"/>
  <c r="T6" i="1"/>
  <c r="T7" i="1"/>
  <c r="T2" i="1"/>
  <c r="S4" i="1"/>
  <c r="S5" i="1"/>
  <c r="S6" i="1"/>
  <c r="S7" i="1"/>
  <c r="S3" i="1"/>
  <c r="S2" i="1"/>
  <c r="R3" i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O3" i="1"/>
  <c r="O4" i="1"/>
  <c r="O5" i="1"/>
  <c r="O6" i="1"/>
  <c r="O7" i="1"/>
  <c r="O2" i="1"/>
  <c r="N3" i="1"/>
  <c r="N4" i="1"/>
  <c r="N5" i="1"/>
  <c r="N6" i="1"/>
  <c r="N7" i="1"/>
  <c r="N2" i="1"/>
  <c r="J3" i="1"/>
  <c r="J4" i="1"/>
  <c r="J5" i="1"/>
  <c r="J6" i="1"/>
  <c r="J7" i="1"/>
  <c r="J2" i="1"/>
  <c r="E3" i="1"/>
  <c r="E4" i="1"/>
  <c r="E5" i="1"/>
  <c r="E6" i="1"/>
  <c r="E7" i="1"/>
  <c r="E2" i="1"/>
  <c r="K3" i="1"/>
  <c r="K4" i="1" s="1"/>
  <c r="K5" i="1" s="1"/>
  <c r="K6" i="1" s="1"/>
  <c r="K7" i="1" s="1"/>
  <c r="D2" i="1"/>
  <c r="G2" i="1" s="1"/>
  <c r="C2" i="1"/>
  <c r="C3" i="1" s="1"/>
  <c r="C4" i="1" s="1"/>
  <c r="C5" i="1" s="1"/>
  <c r="C6" i="1" s="1"/>
  <c r="C7" i="1" s="1"/>
  <c r="B2" i="1"/>
  <c r="B3" i="1" s="1"/>
  <c r="B4" i="1" l="1"/>
  <c r="D3" i="1"/>
  <c r="F2" i="1" l="1"/>
  <c r="I2" i="1" s="1"/>
  <c r="G3" i="1"/>
  <c r="D4" i="1"/>
  <c r="B5" i="1"/>
  <c r="D5" i="1" l="1"/>
  <c r="F3" i="1"/>
  <c r="I3" i="1" s="1"/>
  <c r="G4" i="1"/>
  <c r="B6" i="1"/>
  <c r="H3" i="1"/>
  <c r="B7" i="1" l="1"/>
  <c r="D6" i="1"/>
  <c r="F4" i="1"/>
  <c r="I4" i="1" s="1"/>
  <c r="H4" i="1" s="1"/>
  <c r="G5" i="1"/>
  <c r="D7" i="1" l="1"/>
  <c r="F5" i="1"/>
  <c r="I5" i="1" s="1"/>
  <c r="H5" i="1" s="1"/>
  <c r="G6" i="1"/>
  <c r="G7" i="1" l="1"/>
  <c r="F7" i="1" l="1"/>
  <c r="I7" i="1" s="1"/>
  <c r="H7" i="1" s="1"/>
  <c r="F6" i="1"/>
  <c r="I6" i="1" s="1"/>
  <c r="H6" i="1" s="1"/>
</calcChain>
</file>

<file path=xl/sharedStrings.xml><?xml version="1.0" encoding="utf-8"?>
<sst xmlns="http://schemas.openxmlformats.org/spreadsheetml/2006/main" count="23" uniqueCount="23">
  <si>
    <t>Temperature</t>
  </si>
  <si>
    <t>Aperture Diameter</t>
  </si>
  <si>
    <t>Aperture Heat Load</t>
  </si>
  <si>
    <t>X partial</t>
  </si>
  <si>
    <t>Aperture Area</t>
  </si>
  <si>
    <t>Xnought</t>
  </si>
  <si>
    <t>Cylinder Surface Area</t>
  </si>
  <si>
    <t>Emissivity</t>
  </si>
  <si>
    <t>F12 Aperture</t>
  </si>
  <si>
    <t>Disk Inner Radius</t>
  </si>
  <si>
    <t>Disk Outer Radius</t>
  </si>
  <si>
    <t>H (assume spacing is 0.5 in)</t>
  </si>
  <si>
    <t>R2</t>
  </si>
  <si>
    <t>R3</t>
  </si>
  <si>
    <t>R4</t>
  </si>
  <si>
    <t>F12 Ring</t>
  </si>
  <si>
    <t>Disk Heat Load (DO I MULTIPLY BY EMISSIVITY?)</t>
  </si>
  <si>
    <t>Disk Load times Emissivity</t>
  </si>
  <si>
    <t>F12 Cylinder (Used infinite concentric cylinder model)</t>
  </si>
  <si>
    <t>Cylinder Diameter (cm)</t>
  </si>
  <si>
    <t>Height (cm)</t>
  </si>
  <si>
    <t>Cylinder Heat Load (CHECK)</t>
  </si>
  <si>
    <t>Total Heat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</si>
</sst>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7757-61FB-3746-8F00-5C0C3B0E4A50}">
  <dimension ref="A1:W14"/>
  <sheetViews>
    <sheetView tabSelected="1" workbookViewId="0">
      <selection activeCell="U6" sqref="U6"/>
    </sheetView>
  </sheetViews>
  <sheetFormatPr baseColWidth="10" defaultRowHeight="16" x14ac:dyDescent="0.2"/>
  <cols>
    <col min="1" max="1" width="14.33203125" bestFit="1" customWidth="1"/>
    <col min="2" max="2" width="15.83203125" bestFit="1" customWidth="1"/>
    <col min="4" max="4" width="16.6640625" bestFit="1" customWidth="1"/>
    <col min="6" max="6" width="12.6640625" bestFit="1" customWidth="1"/>
    <col min="7" max="8" width="17.1640625" bestFit="1" customWidth="1"/>
    <col min="9" max="9" width="12.1640625" bestFit="1" customWidth="1"/>
    <col min="10" max="10" width="18.83203125" bestFit="1" customWidth="1"/>
    <col min="12" max="12" width="45.83203125" bestFit="1" customWidth="1"/>
    <col min="13" max="13" width="23.6640625" bestFit="1" customWidth="1"/>
    <col min="14" max="14" width="16.83203125" bestFit="1" customWidth="1"/>
    <col min="15" max="15" width="15.6640625" bestFit="1" customWidth="1"/>
    <col min="16" max="16" width="24.33203125" bestFit="1" customWidth="1"/>
    <col min="21" max="21" width="41.5" bestFit="1" customWidth="1"/>
    <col min="22" max="22" width="23" bestFit="1" customWidth="1"/>
    <col min="23" max="23" width="14.5" bestFit="1" customWidth="1"/>
  </cols>
  <sheetData>
    <row r="1" spans="1:23" x14ac:dyDescent="0.2">
      <c r="A1" t="s">
        <v>0</v>
      </c>
      <c r="B1" t="s">
        <v>19</v>
      </c>
      <c r="C1" t="s">
        <v>20</v>
      </c>
      <c r="D1" t="s">
        <v>1</v>
      </c>
      <c r="E1" t="s">
        <v>3</v>
      </c>
      <c r="F1" t="s">
        <v>5</v>
      </c>
      <c r="G1" t="s">
        <v>4</v>
      </c>
      <c r="H1" t="s">
        <v>2</v>
      </c>
      <c r="I1" t="s">
        <v>8</v>
      </c>
      <c r="J1" t="s">
        <v>6</v>
      </c>
      <c r="K1" t="s">
        <v>7</v>
      </c>
      <c r="L1" s="1" t="s">
        <v>18</v>
      </c>
      <c r="M1" t="s">
        <v>21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22</v>
      </c>
    </row>
    <row r="2" spans="1:23" x14ac:dyDescent="0.2">
      <c r="A2">
        <v>300</v>
      </c>
      <c r="B2">
        <f>20/39.37</f>
        <v>0.50800101600203207</v>
      </c>
      <c r="C2">
        <f>30/39.37</f>
        <v>0.7620015240030481</v>
      </c>
      <c r="D2">
        <f>10/39.37</f>
        <v>0.25400050800101603</v>
      </c>
      <c r="E2">
        <f>(D2/2)/(0.5/39.37)</f>
        <v>10</v>
      </c>
      <c r="F2">
        <f>1+((1+E3^2)/E2^2)</f>
        <v>1.8199999999999998</v>
      </c>
      <c r="G2">
        <f t="shared" ref="G2:G7" si="0">(D2/2)^2*3.14159</f>
        <v>5.0670907793428498E-2</v>
      </c>
      <c r="H2">
        <f>(5.67*10^-8)*(A2^4-A3^4)*G2*I2</f>
        <v>15.707503002850929</v>
      </c>
      <c r="I2">
        <f>0.5*(F2-(F2^2-4*(E3/E2)^2)^0.5)</f>
        <v>0.77546375952926361</v>
      </c>
      <c r="J2">
        <f>((B2/2)^2*3.14159*C2)</f>
        <v>0.15444523584484177</v>
      </c>
      <c r="K2">
        <v>0.2</v>
      </c>
      <c r="L2" s="1">
        <f>(B3/2)/(B2/2)</f>
        <v>0.95</v>
      </c>
      <c r="M2">
        <f>((5.67*10^-8)*J3*(A2^4-A3^4))/((1/K3)+(J3/J2)*((1/K2)-1))*L2</f>
        <v>4.3279411406244046</v>
      </c>
      <c r="N2">
        <f>D2/2</f>
        <v>0.12700025400050802</v>
      </c>
      <c r="O2">
        <f>B2/2</f>
        <v>0.25400050800101603</v>
      </c>
      <c r="P2">
        <f>(0.5/39.37)/N2</f>
        <v>0.1</v>
      </c>
      <c r="Q2">
        <f>O2/N2</f>
        <v>2</v>
      </c>
      <c r="R2">
        <f>N3/N2</f>
        <v>0.9</v>
      </c>
      <c r="S2">
        <f>O3/N2</f>
        <v>1.9</v>
      </c>
      <c r="T2">
        <f>(1/(2*(Q2-1)))*(((Q2^2+R2^2+P2^2)^2-(2*R2*Q2)^2)^0.5-((Q2^2+S2^2+P2^2)^2-(2*Q2*S2)^2)^0.5+((1+S2^2+P2^2)^2-(2*S2)^2)^0.5-((1+R2^2+P2^2)^2-(2*R2)^2)^0.5)</f>
        <v>2.5059419757112256</v>
      </c>
      <c r="U2">
        <f>(5.67*10^-8)*(A2^4-A3^4)*((3.14*O2^2)-(3.14*N2^2))*T2</f>
        <v>152.2011916864497</v>
      </c>
      <c r="V2">
        <f>U2*((K2+K3)/2)</f>
        <v>24.352190669831952</v>
      </c>
      <c r="W2">
        <f>V2+M2+H2</f>
        <v>44.387634813307287</v>
      </c>
    </row>
    <row r="3" spans="1:23" x14ac:dyDescent="0.2">
      <c r="A3">
        <v>180</v>
      </c>
      <c r="B3">
        <f>B2-(1/39.37)</f>
        <v>0.48260096520193047</v>
      </c>
      <c r="C3">
        <f>C2-(1/39.37)</f>
        <v>0.73660147320294644</v>
      </c>
      <c r="D3">
        <f>D2-(1/39.37)</f>
        <v>0.22860045720091443</v>
      </c>
      <c r="E3">
        <f t="shared" ref="E3:E7" si="1">(D3/2)/(0.5/39.37)</f>
        <v>9</v>
      </c>
      <c r="F3">
        <f t="shared" ref="F3:F7" si="2">1+((1+E4^2)/E3^2)</f>
        <v>1.8024691358024691</v>
      </c>
      <c r="G3">
        <f t="shared" si="0"/>
        <v>4.1043435312677089E-2</v>
      </c>
      <c r="H3">
        <f t="shared" ref="H3:H7" si="3">(5.67*10^-8)*(A3^4-A4^4)*G3*I3</f>
        <v>1.8313256461880802</v>
      </c>
      <c r="I3">
        <f t="shared" ref="I3:I7" si="4">0.5*(F3-(F3^2-4*(E4/E3)^2)^0.5)</f>
        <v>0.7525729064346629</v>
      </c>
      <c r="J3">
        <f t="shared" ref="J3:J7" si="5">((B3/2)^2*3.14159*C3)</f>
        <v>0.13474059783830403</v>
      </c>
      <c r="K3">
        <f>K2*(A3/A2)</f>
        <v>0.12</v>
      </c>
      <c r="L3" s="1">
        <f t="shared" ref="L3:L7" si="6">(B4/2)/(B3/2)</f>
        <v>0.94736842105263153</v>
      </c>
      <c r="M3">
        <f t="shared" ref="M3:M7" si="7">((5.67*10^-8)*J4*(A3^4-A4^4))/((1/K4)+(J4/J3)*((1/K3)-1))*L3</f>
        <v>0.16524497304548874</v>
      </c>
      <c r="N3">
        <f t="shared" ref="N3:N7" si="8">D3/2</f>
        <v>0.11430022860045722</v>
      </c>
      <c r="O3">
        <f t="shared" ref="O3:O7" si="9">B3/2</f>
        <v>0.24130048260096523</v>
      </c>
      <c r="P3">
        <f t="shared" ref="P3:P7" si="10">(0.5/39.37)/N3</f>
        <v>0.1111111111111111</v>
      </c>
      <c r="Q3">
        <f t="shared" ref="Q3:Q7" si="11">O3/N3</f>
        <v>2.1111111111111112</v>
      </c>
      <c r="R3">
        <f t="shared" ref="R3:R7" si="12">N4/N3</f>
        <v>0.88888888888888884</v>
      </c>
      <c r="S3">
        <f>O4/N3</f>
        <v>2</v>
      </c>
      <c r="T3">
        <f t="shared" ref="T3:T7" si="13">(1/(2*(Q3-1)))*(((Q3^2+R3^2+P3^2)^2-(2*R3*Q3)^2)^0.5-((Q3^2+S3^2+P3^2)^2-(2*Q3*S3)^2)^0.5+((1+S3^2+P3^2)^2-(2*S3)^2)^0.5-((1+R3^2+P3^2)^2-(2*R3)^2)^0.5)</f>
        <v>2.5925780899855604</v>
      </c>
      <c r="U3">
        <f t="shared" ref="U3:U7" si="14">(5.67*10^-8)*(A3^4-A4^4)*((3.14*O3^2)-(3.14*N3^2))*T3</f>
        <v>21.797264761168613</v>
      </c>
      <c r="V3">
        <f t="shared" ref="V3:V7" si="15">U3*((K3+K4)/2)</f>
        <v>1.6347948570876458</v>
      </c>
      <c r="W3">
        <f t="shared" ref="W3:W7" si="16">V3+M3+H3</f>
        <v>3.6313654763212151</v>
      </c>
    </row>
    <row r="4" spans="1:23" x14ac:dyDescent="0.2">
      <c r="A4">
        <v>45</v>
      </c>
      <c r="B4">
        <f t="shared" ref="B4:B7" si="17">B3-(1/39.37)</f>
        <v>0.45720091440182886</v>
      </c>
      <c r="C4">
        <f t="shared" ref="C4:C7" si="18">C3-(1/39.37)</f>
        <v>0.7112014224028449</v>
      </c>
      <c r="D4">
        <f t="shared" ref="D4:D7" si="19">D3-(1/39.37)</f>
        <v>0.20320040640081283</v>
      </c>
      <c r="E4">
        <f t="shared" si="1"/>
        <v>8</v>
      </c>
      <c r="F4">
        <f t="shared" si="2"/>
        <v>1.78125</v>
      </c>
      <c r="G4">
        <f t="shared" si="0"/>
        <v>3.2429380987794243E-2</v>
      </c>
      <c r="H4">
        <f t="shared" si="3"/>
        <v>5.4626127688827721E-3</v>
      </c>
      <c r="I4">
        <f t="shared" si="4"/>
        <v>0.72452897167602104</v>
      </c>
      <c r="J4">
        <f t="shared" si="5"/>
        <v>0.11676059829870039</v>
      </c>
      <c r="K4">
        <f t="shared" ref="K4:K7" si="20">K3*(A4/A3)</f>
        <v>0.03</v>
      </c>
      <c r="L4" s="1">
        <f t="shared" si="6"/>
        <v>0.94444444444444442</v>
      </c>
      <c r="M4">
        <f t="shared" si="7"/>
        <v>5.4743995826519343E-5</v>
      </c>
      <c r="N4">
        <f t="shared" si="8"/>
        <v>0.10160020320040641</v>
      </c>
      <c r="O4">
        <f t="shared" si="9"/>
        <v>0.22860045720091443</v>
      </c>
      <c r="P4">
        <f t="shared" si="10"/>
        <v>0.125</v>
      </c>
      <c r="Q4">
        <f t="shared" si="11"/>
        <v>2.25</v>
      </c>
      <c r="R4">
        <f t="shared" si="12"/>
        <v>0.875</v>
      </c>
      <c r="S4">
        <f t="shared" ref="S4:S7" si="21">O5/N4</f>
        <v>2.125</v>
      </c>
      <c r="T4">
        <f t="shared" si="13"/>
        <v>2.7008908930671338</v>
      </c>
      <c r="U4">
        <f t="shared" si="14"/>
        <v>8.2684711609867886E-2</v>
      </c>
      <c r="V4">
        <f t="shared" si="15"/>
        <v>1.3505169562945086E-3</v>
      </c>
      <c r="W4">
        <f t="shared" si="16"/>
        <v>6.8678737210038001E-3</v>
      </c>
    </row>
    <row r="5" spans="1:23" x14ac:dyDescent="0.2">
      <c r="A5">
        <v>4</v>
      </c>
      <c r="B5">
        <f t="shared" si="17"/>
        <v>0.43180086360172726</v>
      </c>
      <c r="C5">
        <f t="shared" si="18"/>
        <v>0.68580137160274335</v>
      </c>
      <c r="D5">
        <f t="shared" si="19"/>
        <v>0.17780035560071122</v>
      </c>
      <c r="E5">
        <f t="shared" si="1"/>
        <v>7</v>
      </c>
      <c r="F5">
        <f t="shared" si="2"/>
        <v>1.7551020408163265</v>
      </c>
      <c r="G5">
        <f t="shared" si="0"/>
        <v>2.4828744818779964E-2</v>
      </c>
      <c r="H5">
        <f t="shared" si="3"/>
        <v>2.4354140810684791E-7</v>
      </c>
      <c r="I5">
        <f t="shared" si="4"/>
        <v>0.68939705189198197</v>
      </c>
      <c r="J5">
        <f t="shared" si="5"/>
        <v>0.10042801460810837</v>
      </c>
      <c r="K5">
        <f t="shared" si="20"/>
        <v>2.6666666666666666E-3</v>
      </c>
      <c r="L5" s="1">
        <f t="shared" si="6"/>
        <v>0.94117647058823528</v>
      </c>
      <c r="M5">
        <f t="shared" si="7"/>
        <v>8.697082390698504E-10</v>
      </c>
      <c r="N5">
        <f t="shared" si="8"/>
        <v>8.8900177800355612E-2</v>
      </c>
      <c r="O5">
        <f t="shared" si="9"/>
        <v>0.21590043180086363</v>
      </c>
      <c r="P5">
        <f t="shared" si="10"/>
        <v>0.14285714285714285</v>
      </c>
      <c r="Q5">
        <f t="shared" si="11"/>
        <v>2.4285714285714284</v>
      </c>
      <c r="R5">
        <f t="shared" si="12"/>
        <v>0.8571428571428571</v>
      </c>
      <c r="S5">
        <f t="shared" si="21"/>
        <v>2.2857142857142856</v>
      </c>
      <c r="T5">
        <f t="shared" si="13"/>
        <v>2.8401740640483784</v>
      </c>
      <c r="U5">
        <f t="shared" si="14"/>
        <v>4.9118336713538116E-6</v>
      </c>
      <c r="V5">
        <f t="shared" si="15"/>
        <v>9.0050283974819871E-9</v>
      </c>
      <c r="W5">
        <f t="shared" si="16"/>
        <v>2.5341614474339973E-7</v>
      </c>
    </row>
    <row r="6" spans="1:23" x14ac:dyDescent="0.2">
      <c r="A6">
        <v>1.5</v>
      </c>
      <c r="B6">
        <f t="shared" si="17"/>
        <v>0.40640081280162565</v>
      </c>
      <c r="C6">
        <f t="shared" si="18"/>
        <v>0.6604013208026418</v>
      </c>
      <c r="D6">
        <f t="shared" si="19"/>
        <v>0.15240030480060962</v>
      </c>
      <c r="E6">
        <f t="shared" si="1"/>
        <v>6</v>
      </c>
      <c r="F6">
        <f t="shared" si="2"/>
        <v>1.7222222222222223</v>
      </c>
      <c r="G6">
        <f t="shared" si="0"/>
        <v>1.8241526805634262E-2</v>
      </c>
      <c r="H6">
        <f t="shared" si="3"/>
        <v>3.3728286176217899E-9</v>
      </c>
      <c r="I6">
        <f t="shared" si="4"/>
        <v>0.64415973122481507</v>
      </c>
      <c r="J6">
        <f t="shared" si="5"/>
        <v>8.5665624148605596E-2</v>
      </c>
      <c r="K6">
        <f t="shared" si="20"/>
        <v>1E-3</v>
      </c>
      <c r="L6" s="1">
        <f t="shared" si="6"/>
        <v>0.9375</v>
      </c>
      <c r="M6">
        <f t="shared" si="7"/>
        <v>1.2295741093572566E-12</v>
      </c>
      <c r="N6">
        <f t="shared" si="8"/>
        <v>7.620015240030481E-2</v>
      </c>
      <c r="O6">
        <f t="shared" si="9"/>
        <v>0.20320040640081283</v>
      </c>
      <c r="P6">
        <f t="shared" si="10"/>
        <v>0.16666666666666666</v>
      </c>
      <c r="Q6">
        <f t="shared" si="11"/>
        <v>2.6666666666666665</v>
      </c>
      <c r="R6">
        <f t="shared" si="12"/>
        <v>0.83333333333333337</v>
      </c>
      <c r="S6">
        <f t="shared" si="21"/>
        <v>2.5</v>
      </c>
      <c r="T6">
        <f t="shared" si="13"/>
        <v>3.0259171975280039</v>
      </c>
      <c r="U6">
        <f t="shared" si="14"/>
        <v>9.6773859995480204E-8</v>
      </c>
      <c r="V6">
        <f t="shared" si="15"/>
        <v>5.161272533092278E-11</v>
      </c>
      <c r="W6">
        <f t="shared" si="16"/>
        <v>3.4256709170620697E-9</v>
      </c>
    </row>
    <row r="7" spans="1:23" x14ac:dyDescent="0.2">
      <c r="A7">
        <v>0.1</v>
      </c>
      <c r="B7">
        <f t="shared" si="17"/>
        <v>0.38100076200152405</v>
      </c>
      <c r="C7">
        <f t="shared" si="18"/>
        <v>0.63500127000254025</v>
      </c>
      <c r="D7">
        <f t="shared" si="19"/>
        <v>0.12700025400050802</v>
      </c>
      <c r="E7">
        <f t="shared" si="1"/>
        <v>5</v>
      </c>
      <c r="F7">
        <f t="shared" si="2"/>
        <v>1.04</v>
      </c>
      <c r="G7">
        <f t="shared" si="0"/>
        <v>1.2667726948357124E-2</v>
      </c>
      <c r="H7">
        <f t="shared" si="3"/>
        <v>0</v>
      </c>
      <c r="I7">
        <f t="shared" si="4"/>
        <v>0</v>
      </c>
      <c r="J7">
        <f t="shared" si="5"/>
        <v>7.2396204302269604E-2</v>
      </c>
      <c r="K7">
        <f t="shared" si="20"/>
        <v>6.666666666666667E-5</v>
      </c>
      <c r="L7" s="1">
        <f t="shared" si="6"/>
        <v>0</v>
      </c>
      <c r="M7" t="e">
        <f t="shared" si="7"/>
        <v>#DIV/0!</v>
      </c>
      <c r="N7">
        <f t="shared" si="8"/>
        <v>6.3500127000254009E-2</v>
      </c>
      <c r="O7">
        <f t="shared" si="9"/>
        <v>0.19050038100076203</v>
      </c>
      <c r="P7">
        <f t="shared" si="10"/>
        <v>0.2</v>
      </c>
      <c r="Q7">
        <f t="shared" si="11"/>
        <v>3</v>
      </c>
      <c r="R7">
        <f t="shared" si="12"/>
        <v>0</v>
      </c>
      <c r="S7">
        <f t="shared" si="21"/>
        <v>0</v>
      </c>
      <c r="T7">
        <f t="shared" si="13"/>
        <v>0</v>
      </c>
      <c r="U7">
        <f t="shared" si="14"/>
        <v>0</v>
      </c>
      <c r="V7">
        <f t="shared" si="15"/>
        <v>0</v>
      </c>
      <c r="W7" t="e">
        <f t="shared" si="16"/>
        <v>#DIV/0!</v>
      </c>
    </row>
    <row r="9" spans="1:23" x14ac:dyDescent="0.2">
      <c r="M9">
        <f>((5.67*10^-8)*J3*(A2^4-A3^4))/((1/K2)+(J2/J3)*(1/K3)-1)*L2</f>
        <v>3.7757679834330742</v>
      </c>
    </row>
    <row r="10" spans="1:23" x14ac:dyDescent="0.2">
      <c r="M10">
        <f t="shared" ref="M10:M13" si="22">((5.67*10^-8)*J4*(A3^4-A4^4))/((1/K3)+(J3/J4)*(1/K4)-1)*L3</f>
        <v>0.1431944211929195</v>
      </c>
    </row>
    <row r="11" spans="1:23" x14ac:dyDescent="0.2">
      <c r="M11">
        <f t="shared" si="22"/>
        <v>4.7086353553166937E-5</v>
      </c>
    </row>
    <row r="12" spans="1:23" x14ac:dyDescent="0.2">
      <c r="M12">
        <f t="shared" si="22"/>
        <v>7.4186569771228066E-10</v>
      </c>
    </row>
    <row r="13" spans="1:23" x14ac:dyDescent="0.2">
      <c r="M13">
        <f t="shared" si="22"/>
        <v>1.0391157399541119E-12</v>
      </c>
    </row>
    <row r="14" spans="1:23" x14ac:dyDescent="0.2">
      <c r="M14" t="e">
        <f>((5.67*10^-8)*J8*(A7^4-A8^4))/((1/K7)+(J7/J8)*(1/K8)-1)*L7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2021-05-25T06:00:06Z</dcterms:created>
  <dcterms:modified xsi:type="dcterms:W3CDTF">2021-06-14T03:10:55Z</dcterms:modified>
</cp:coreProperties>
</file>