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22\"/>
    </mc:Choice>
  </mc:AlternateContent>
  <bookViews>
    <workbookView xWindow="0" yWindow="0" windowWidth="28800" windowHeight="12330" activeTab="2"/>
  </bookViews>
  <sheets>
    <sheet name="Principal" sheetId="1" r:id="rId1"/>
    <sheet name="Resúmenes" sheetId="2" r:id="rId2"/>
    <sheet name="Tablas dinámicas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B13" i="2"/>
  <c r="B12" i="2"/>
  <c r="B11" i="2"/>
  <c r="B10" i="2"/>
  <c r="E11" i="2"/>
  <c r="F7" i="2"/>
  <c r="F6" i="2"/>
  <c r="F5" i="2"/>
  <c r="F4" i="2"/>
  <c r="C6" i="2"/>
  <c r="C5" i="2"/>
  <c r="C4" i="2"/>
  <c r="B6" i="2"/>
  <c r="B5" i="2"/>
  <c r="B4" i="2"/>
  <c r="G12" i="1"/>
  <c r="G13" i="1"/>
  <c r="G14" i="1"/>
  <c r="G15" i="1"/>
  <c r="G16" i="1"/>
  <c r="G17" i="1"/>
  <c r="G18" i="1"/>
  <c r="G19" i="1"/>
  <c r="G20" i="1"/>
  <c r="G21" i="1"/>
  <c r="G22" i="1"/>
  <c r="G11" i="1"/>
  <c r="F12" i="1"/>
  <c r="F13" i="1"/>
  <c r="F14" i="1"/>
  <c r="F15" i="1"/>
  <c r="F16" i="1"/>
  <c r="F17" i="1"/>
  <c r="F18" i="1"/>
  <c r="F19" i="1"/>
  <c r="F20" i="1"/>
  <c r="F21" i="1"/>
  <c r="F22" i="1"/>
  <c r="F11" i="1"/>
  <c r="E12" i="1"/>
  <c r="E13" i="1"/>
  <c r="E14" i="1"/>
  <c r="E15" i="1"/>
  <c r="E16" i="1"/>
  <c r="E17" i="1"/>
  <c r="E18" i="1"/>
  <c r="E19" i="1"/>
  <c r="E20" i="1"/>
  <c r="E21" i="1"/>
  <c r="E22" i="1"/>
  <c r="E11" i="1"/>
</calcChain>
</file>

<file path=xl/sharedStrings.xml><?xml version="1.0" encoding="utf-8"?>
<sst xmlns="http://schemas.openxmlformats.org/spreadsheetml/2006/main" count="86" uniqueCount="31">
  <si>
    <t>Camping Familiar "El Pinar"</t>
  </si>
  <si>
    <t>Cuota Diaria</t>
  </si>
  <si>
    <t>Tipo de Parcela</t>
  </si>
  <si>
    <t>Pequeña</t>
  </si>
  <si>
    <t>Grande</t>
  </si>
  <si>
    <t>Extra</t>
  </si>
  <si>
    <t>Mediana</t>
  </si>
  <si>
    <t>Tipo
Alojamiento</t>
  </si>
  <si>
    <t>Tipo de
Parcela</t>
  </si>
  <si>
    <t>Ocupantes</t>
  </si>
  <si>
    <t>Días
pendientes
de pago</t>
  </si>
  <si>
    <t>Importe
Pendiente</t>
  </si>
  <si>
    <t>M2 por
Ocupante</t>
  </si>
  <si>
    <t>Importe
pendiente
por
ocupante</t>
  </si>
  <si>
    <t>Tienda</t>
  </si>
  <si>
    <t>Bungalow</t>
  </si>
  <si>
    <t>Caravana</t>
  </si>
  <si>
    <t>Cuotas
pendientes</t>
  </si>
  <si>
    <t>Importes
pendientes</t>
  </si>
  <si>
    <t>Importes pendientes de pago por tamaño
 de parcela</t>
  </si>
  <si>
    <t>Deuda por tamaño de parcela para
cada ocupante</t>
  </si>
  <si>
    <t>Deuda más alta</t>
  </si>
  <si>
    <t>Tipo de alojamiento con más deuda</t>
  </si>
  <si>
    <t>Tipo Alojamiento</t>
  </si>
  <si>
    <t>Total general</t>
  </si>
  <si>
    <t>Tipo de Alojamiento</t>
  </si>
  <si>
    <t>Suma de Días pendientes de pago</t>
  </si>
  <si>
    <t>(Todas)</t>
  </si>
  <si>
    <t>Suma de Importe
Pendiente</t>
  </si>
  <si>
    <t>Total</t>
  </si>
  <si>
    <t>Suma de Ocupantes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</si>
</sst>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00\ &quot;m2&quot;"/>
    <numFmt numFmtId="166" formatCode="0.0\ &quot;m2&quot;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1" fillId="0" borderId="8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" xfId="0" applyFont="1" applyBorder="1"/>
    <xf numFmtId="0" fontId="1" fillId="0" borderId="0" xfId="0" applyFont="1"/>
    <xf numFmtId="165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/>
    </xf>
    <xf numFmtId="0" fontId="0" fillId="0" borderId="1" xfId="0" applyFont="1" applyBorder="1"/>
    <xf numFmtId="0" fontId="1" fillId="0" borderId="8" xfId="0" applyFont="1" applyBorder="1" applyAlignment="1">
      <alignment horizontal="centerContinuous" vertical="center" wrapText="1"/>
    </xf>
    <xf numFmtId="0" fontId="1" fillId="0" borderId="0" xfId="0" applyFont="1" applyAlignment="1"/>
    <xf numFmtId="164" fontId="1" fillId="3" borderId="8" xfId="0" applyNumberFormat="1" applyFont="1" applyFill="1" applyBorder="1" applyAlignment="1">
      <alignment horizontal="centerContinuous"/>
    </xf>
    <xf numFmtId="164" fontId="1" fillId="3" borderId="9" xfId="0" applyNumberFormat="1" applyFont="1" applyFill="1" applyBorder="1" applyAlignment="1">
      <alignment horizontal="centerContinuous"/>
    </xf>
    <xf numFmtId="0" fontId="1" fillId="3" borderId="8" xfId="0" applyFont="1" applyFill="1" applyBorder="1" applyAlignment="1">
      <alignment horizontal="centerContinuous"/>
    </xf>
    <xf numFmtId="0" fontId="1" fillId="3" borderId="9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NumberFormat="1"/>
    <xf numFmtId="0" fontId="0" fillId="0" borderId="10" xfId="0" applyNumberFormat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pivotButton="1" applyBorder="1"/>
    <xf numFmtId="0" fontId="0" fillId="0" borderId="10" xfId="0" applyBorder="1"/>
    <xf numFmtId="0" fontId="0" fillId="0" borderId="11" xfId="0" applyNumberFormat="1" applyBorder="1"/>
    <xf numFmtId="0" fontId="0" fillId="0" borderId="6" xfId="0" pivotButton="1" applyBorder="1"/>
    <xf numFmtId="0" fontId="0" fillId="0" borderId="1" xfId="0" pivotButton="1" applyBorder="1"/>
    <xf numFmtId="0" fontId="0" fillId="0" borderId="1" xfId="0" pivotButton="1" applyFon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2" xfId="0" applyNumberFormat="1" applyBorder="1"/>
    <xf numFmtId="164" fontId="0" fillId="0" borderId="1" xfId="0" applyNumberFormat="1" applyFon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8" xfId="0" applyNumberFormat="1" applyBorder="1"/>
  </cellXfs>
  <cellStyles count="1">
    <cellStyle name="Normal" xfId="0" builtinId="0"/>
  </cellStyles>
  <dxfs count="49">
    <dxf>
      <border>
        <left style="thin">
          <color auto="1"/>
        </lef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</border>
    </dxf>
    <dxf>
      <border>
        <right style="thin">
          <color auto="1"/>
        </right>
      </border>
    </dxf>
    <dxf>
      <border>
        <left style="thin">
          <color auto="1"/>
        </lef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border>
        <left style="thin">
          <color auto="1"/>
        </lef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#,##0.00\ &quot;€&quot;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right style="thin">
          <color auto="1"/>
        </right>
        <top style="thin">
          <color auto="1"/>
        </top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[examen.xlsx]Tablas dinámicas!TablaDinámica3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dinámicas'!$B$19:$B$20</c:f>
              <c:strCache>
                <c:ptCount val="1"/>
                <c:pt idx="0">
                  <c:v>Bungalow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dinámicas'!$A$21:$A$25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dinámicas'!$B$21:$B$25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551-9DF8-96FA8B5D2D01}"/>
            </c:ext>
          </c:extLst>
        </c:ser>
        <c:ser>
          <c:idx val="1"/>
          <c:order val="1"/>
          <c:tx>
            <c:strRef>
              <c:f>'Tablas dinámicas'!$C$19:$C$20</c:f>
              <c:strCache>
                <c:ptCount val="1"/>
                <c:pt idx="0">
                  <c:v>Caravana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dinámicas'!$A$21:$A$25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dinámicas'!$C$21:$C$25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9-4551-9DF8-96FA8B5D2D01}"/>
            </c:ext>
          </c:extLst>
        </c:ser>
        <c:ser>
          <c:idx val="2"/>
          <c:order val="2"/>
          <c:tx>
            <c:strRef>
              <c:f>'Tablas dinámicas'!$D$19:$D$20</c:f>
              <c:strCache>
                <c:ptCount val="1"/>
                <c:pt idx="0">
                  <c:v>Tienda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dinámicas'!$A$21:$A$25</c:f>
              <c:strCache>
                <c:ptCount val="4"/>
                <c:pt idx="0">
                  <c:v>Extra</c:v>
                </c:pt>
                <c:pt idx="1">
                  <c:v>Grande</c:v>
                </c:pt>
                <c:pt idx="2">
                  <c:v>Mediana</c:v>
                </c:pt>
                <c:pt idx="3">
                  <c:v>Pequeña</c:v>
                </c:pt>
              </c:strCache>
            </c:strRef>
          </c:cat>
          <c:val>
            <c:numRef>
              <c:f>'Tablas dinámicas'!$D$21:$D$25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9-4551-9DF8-96FA8B5D2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4457456"/>
        <c:axId val="951356624"/>
      </c:barChart>
      <c:catAx>
        <c:axId val="156445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1356624"/>
        <c:crosses val="autoZero"/>
        <c:auto val="1"/>
        <c:lblAlgn val="ctr"/>
        <c:lblOffset val="100"/>
        <c:noMultiLvlLbl val="0"/>
      </c:catAx>
      <c:valAx>
        <c:axId val="9513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457456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ampings.ne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2</xdr:row>
      <xdr:rowOff>66675</xdr:rowOff>
    </xdr:from>
    <xdr:to>
      <xdr:col>6</xdr:col>
      <xdr:colOff>289294</xdr:colOff>
      <xdr:row>7</xdr:row>
      <xdr:rowOff>85725</xdr:rowOff>
    </xdr:to>
    <xdr:pic>
      <xdr:nvPicPr>
        <xdr:cNvPr id="2" name="Imagen 1" descr="Tent sketch vector clipart image - Free stock photo ...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552450"/>
          <a:ext cx="1641844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719137</xdr:colOff>
      <xdr:row>12</xdr:row>
      <xdr:rowOff>123825</xdr:rowOff>
    </xdr:from>
    <xdr:to>
      <xdr:col>11</xdr:col>
      <xdr:colOff>719137</xdr:colOff>
      <xdr:row>27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3791.429142013891" createdVersion="6" refreshedVersion="6" minRefreshableVersion="3" recordCount="12">
  <cacheSource type="worksheet">
    <worksheetSource ref="A10:G22" sheet="Principal"/>
  </cacheSource>
  <cacheFields count="7">
    <cacheField name="Tipo_x000a_Alojamiento" numFmtId="0">
      <sharedItems count="3">
        <s v="Tienda"/>
        <s v="Bungalow"/>
        <s v="Caravana"/>
      </sharedItems>
    </cacheField>
    <cacheField name="Tipo de_x000a_Parcela" numFmtId="0">
      <sharedItems count="4">
        <s v="Pequeña"/>
        <s v="Mediana"/>
        <s v="Grande"/>
        <s v="Extra"/>
      </sharedItems>
    </cacheField>
    <cacheField name="Ocupantes" numFmtId="0">
      <sharedItems containsSemiMixedTypes="0" containsString="0" containsNumber="1" containsInteger="1" minValue="2" maxValue="6"/>
    </cacheField>
    <cacheField name="Días_x000a_pendientes_x000a_de pago" numFmtId="0">
      <sharedItems containsSemiMixedTypes="0" containsString="0" containsNumber="1" containsInteger="1" minValue="0" maxValue="5"/>
    </cacheField>
    <cacheField name="Importe_x000a_Pendiente" numFmtId="164">
      <sharedItems containsSemiMixedTypes="0" containsString="0" containsNumber="1" containsInteger="1" minValue="0" maxValue="300" count="9">
        <n v="30"/>
        <n v="90"/>
        <n v="0"/>
        <n v="300"/>
        <n v="60"/>
        <n v="40"/>
        <n v="15"/>
        <n v="160"/>
        <n v="240"/>
      </sharedItems>
    </cacheField>
    <cacheField name="M2 por_x000a_Ocupante" numFmtId="166">
      <sharedItems containsSemiMixedTypes="0" containsString="0" containsNumber="1" minValue="7.5" maxValue="25"/>
    </cacheField>
    <cacheField name="Importe_x000a_pendiente_x000a_por_x000a_ocupante" numFmtId="164">
      <sharedItems containsSemiMixedTypes="0" containsString="0" containsNumber="1" minValue="0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2"/>
    <n v="2"/>
    <x v="0"/>
    <n v="7.5"/>
    <n v="15"/>
  </r>
  <r>
    <x v="0"/>
    <x v="1"/>
    <n v="4"/>
    <n v="3"/>
    <x v="1"/>
    <n v="12.5"/>
    <n v="22.5"/>
  </r>
  <r>
    <x v="0"/>
    <x v="2"/>
    <n v="5"/>
    <n v="0"/>
    <x v="2"/>
    <n v="15"/>
    <n v="0"/>
  </r>
  <r>
    <x v="0"/>
    <x v="3"/>
    <n v="4"/>
    <n v="5"/>
    <x v="3"/>
    <n v="25"/>
    <n v="75"/>
  </r>
  <r>
    <x v="1"/>
    <x v="0"/>
    <n v="3"/>
    <n v="0"/>
    <x v="2"/>
    <n v="7.5"/>
    <n v="0"/>
  </r>
  <r>
    <x v="1"/>
    <x v="1"/>
    <n v="4"/>
    <n v="2"/>
    <x v="4"/>
    <n v="12.5"/>
    <n v="15"/>
  </r>
  <r>
    <x v="1"/>
    <x v="2"/>
    <n v="4"/>
    <n v="1"/>
    <x v="5"/>
    <n v="15"/>
    <n v="10"/>
  </r>
  <r>
    <x v="1"/>
    <x v="3"/>
    <n v="5"/>
    <n v="1"/>
    <x v="4"/>
    <n v="25"/>
    <n v="12"/>
  </r>
  <r>
    <x v="2"/>
    <x v="0"/>
    <n v="2"/>
    <n v="1"/>
    <x v="6"/>
    <n v="7.5"/>
    <n v="7.5"/>
  </r>
  <r>
    <x v="2"/>
    <x v="1"/>
    <n v="2"/>
    <n v="2"/>
    <x v="4"/>
    <n v="12.5"/>
    <n v="30"/>
  </r>
  <r>
    <x v="2"/>
    <x v="2"/>
    <n v="6"/>
    <n v="4"/>
    <x v="7"/>
    <n v="15"/>
    <n v="26.666666666666668"/>
  </r>
  <r>
    <x v="2"/>
    <x v="3"/>
    <n v="5"/>
    <n v="4"/>
    <x v="8"/>
    <n v="25"/>
    <n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Tipo de Parcela" colHeaderCaption="Tipo de Alojamiento">
  <location ref="A1:E7" firstHeaderRow="1" firstDataRow="2" firstDataCol="1"/>
  <pivotFields count="7">
    <pivotField name="Tipo" axis="axisCol" outline="0" showAll="0">
      <items count="4"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showAll="0"/>
    <pivotField numFmtId="164" showAll="0"/>
    <pivotField numFmtId="166" showAll="0"/>
    <pivotField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Días pendientes de pago" fld="3" baseField="0" baseItem="0"/>
  </dataFields>
  <formats count="11"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Row="1" grandCol="1" outline="0" collapsedLevelsAreSubtotals="1" fieldPosition="0"/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Col="1" outline="0" fieldPosition="0"/>
    </format>
    <format dxfId="2">
      <pivotArea grandCol="1" outline="0" collapsedLevelsAreSubtotals="1" fieldPosition="0"/>
    </format>
    <format dxfId="1">
      <pivotArea dataOnly="0" labelOnly="1" grandCol="1" outline="0" fieldPosition="0"/>
    </format>
    <format dxfId="0">
      <pivotArea field="0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">
  <location ref="A19:E25" firstHeaderRow="1" firstDataRow="2" firstDataCol="1"/>
  <pivotFields count="7">
    <pivotField name="Tipo Alojamiento" axis="axisCol" compact="0" outline="0" showAll="0">
      <items count="4">
        <item x="1"/>
        <item x="2"/>
        <item x="0"/>
        <item t="default"/>
      </items>
    </pivotField>
    <pivotField name="Tipo de Parcela" axis="axisRow" compact="0" outline="0" showAll="0">
      <items count="5">
        <item x="3"/>
        <item x="2"/>
        <item x="1"/>
        <item x="0"/>
        <item t="default"/>
      </items>
    </pivotField>
    <pivotField dataField="1" compact="0" outline="0" showAll="0"/>
    <pivotField compact="0" outline="0" showAll="0"/>
    <pivotField compact="0" numFmtId="164" outline="0" showAll="0"/>
    <pivotField compact="0" numFmtId="166" outline="0" showAll="0"/>
    <pivotField compact="0" numFmtId="164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Ocupantes" fld="2" baseField="0" baseItem="0"/>
  </dataFields>
  <formats count="21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0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outline="0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0" count="0"/>
        </references>
      </pivotArea>
    </format>
    <format dxfId="22">
      <pivotArea dataOnly="0" labelOnly="1" grandCol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outline="0" collapsedLevelsAreSubtotals="1" fieldPosition="0">
        <references count="1">
          <reference field="1" count="0" selected="0"/>
        </references>
      </pivotArea>
    </format>
    <format dxfId="18">
      <pivotArea dataOnly="0" labelOnly="1" outline="0" fieldPosition="0">
        <references count="1">
          <reference field="1" count="0"/>
        </references>
      </pivotArea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type="origin" dataOnly="0" labelOnly="1" outline="0" fieldPosition="0"/>
    </format>
    <format dxfId="13">
      <pivotArea dataOnly="0" labelOnly="1" outline="0" fieldPosition="0">
        <references count="1">
          <reference field="1" count="0"/>
        </references>
      </pivotArea>
    </format>
    <format dxfId="12">
      <pivotArea grandCol="1" outline="0" collapsedLevelsAreSubtotals="1" fieldPosition="0"/>
    </format>
    <format dxfId="11">
      <pivotArea dataOnly="0" labelOnly="1" grandRow="1" outline="0" fieldPosition="0"/>
    </format>
  </format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14:B15" firstHeaderRow="1" firstDataRow="1" firstDataCol="1" rowPageCount="2" colPageCount="1"/>
  <pivotFields count="7">
    <pivotField axis="axisPage" compact="0" outline="0" showAll="0">
      <items count="4">
        <item x="1"/>
        <item x="2"/>
        <item x="0"/>
        <item t="default"/>
      </items>
    </pivotField>
    <pivotField axis="axisPage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dataField="1" compact="0" numFmtId="164" outline="0" showAll="0">
      <items count="10">
        <item x="2"/>
        <item x="6"/>
        <item x="0"/>
        <item x="5"/>
        <item x="4"/>
        <item x="1"/>
        <item x="7"/>
        <item x="8"/>
        <item x="3"/>
        <item t="default"/>
      </items>
    </pivotField>
    <pivotField compact="0" numFmtId="166" outline="0" showAll="0"/>
    <pivotField compact="0" numFmtId="164" outline="0"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Suma de Importe_x000a_Pendiente" fld="4" baseField="0" baseItem="0" numFmtId="164"/>
  </dataFields>
  <formats count="17"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dataOnly="0" labelOnly="1" grandCol="1" outline="0" axis="axisCol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dataOnly="0" labelOnly="1" grandCol="1" outline="0" axis="axisCol" fieldPosition="0"/>
    </format>
    <format dxfId="40">
      <pivotArea field="1" type="button" dataOnly="0" labelOnly="1" outline="0" axis="axisPage" fieldPosition="1"/>
    </format>
    <format dxfId="39">
      <pivotArea field="0" type="button" dataOnly="0" labelOnly="1" outline="0" axis="axisPage" fieldPosition="0"/>
    </format>
    <format dxfId="38">
      <pivotArea dataOnly="0" labelOnly="1" outline="0" fieldPosition="0">
        <references count="1">
          <reference field="1" count="0"/>
        </references>
      </pivotArea>
    </format>
    <format dxfId="37">
      <pivotArea dataOnly="0" labelOnly="1" outline="0" fieldPosition="0">
        <references count="1">
          <reference field="0" count="0"/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dataOnly="0" labelOnly="1" grandCol="1" outline="0" axis="axisCol" fieldPosition="0"/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4" sqref="I14"/>
    </sheetView>
  </sheetViews>
  <sheetFormatPr baseColWidth="10" defaultRowHeight="15" x14ac:dyDescent="0.25"/>
  <cols>
    <col min="1" max="1" width="12" customWidth="1"/>
  </cols>
  <sheetData>
    <row r="1" spans="1:7" ht="23.25" x14ac:dyDescent="0.35">
      <c r="A1" s="15" t="s">
        <v>0</v>
      </c>
      <c r="B1" s="16"/>
      <c r="C1" s="16"/>
      <c r="D1" s="16"/>
      <c r="E1" s="16"/>
      <c r="F1" s="16"/>
      <c r="G1" s="16"/>
    </row>
    <row r="3" spans="1:7" x14ac:dyDescent="0.25">
      <c r="A3" s="6" t="s">
        <v>2</v>
      </c>
      <c r="B3" s="7"/>
      <c r="C3" s="8" t="s">
        <v>1</v>
      </c>
      <c r="D3" s="9"/>
      <c r="E3" s="9"/>
      <c r="F3" s="9"/>
      <c r="G3" s="9"/>
    </row>
    <row r="4" spans="1:7" x14ac:dyDescent="0.25">
      <c r="A4" s="8" t="s">
        <v>3</v>
      </c>
      <c r="B4" s="10">
        <v>15</v>
      </c>
      <c r="C4" s="11">
        <v>15</v>
      </c>
      <c r="D4" s="9"/>
      <c r="E4" s="9"/>
      <c r="F4" s="9"/>
      <c r="G4" s="9"/>
    </row>
    <row r="5" spans="1:7" x14ac:dyDescent="0.25">
      <c r="A5" s="8" t="s">
        <v>6</v>
      </c>
      <c r="B5" s="10">
        <v>25</v>
      </c>
      <c r="C5" s="11">
        <v>30</v>
      </c>
      <c r="D5" s="9"/>
      <c r="E5" s="9"/>
      <c r="F5" s="9"/>
      <c r="G5" s="9"/>
    </row>
    <row r="6" spans="1:7" x14ac:dyDescent="0.25">
      <c r="A6" s="8" t="s">
        <v>4</v>
      </c>
      <c r="B6" s="10">
        <v>30</v>
      </c>
      <c r="C6" s="11">
        <v>40</v>
      </c>
      <c r="D6" s="9"/>
      <c r="E6" s="9"/>
      <c r="F6" s="9"/>
      <c r="G6" s="9"/>
    </row>
    <row r="7" spans="1:7" x14ac:dyDescent="0.25">
      <c r="A7" s="8" t="s">
        <v>5</v>
      </c>
      <c r="B7" s="10">
        <v>50</v>
      </c>
      <c r="C7" s="11">
        <v>60</v>
      </c>
      <c r="D7" s="9"/>
      <c r="E7" s="9"/>
      <c r="F7" s="9"/>
      <c r="G7" s="9"/>
    </row>
    <row r="8" spans="1:7" x14ac:dyDescent="0.25">
      <c r="A8" s="9"/>
      <c r="B8" s="9"/>
      <c r="C8" s="9"/>
      <c r="D8" s="9"/>
      <c r="E8" s="9"/>
      <c r="F8" s="9"/>
      <c r="G8" s="9"/>
    </row>
    <row r="9" spans="1:7" x14ac:dyDescent="0.25">
      <c r="A9" s="9"/>
      <c r="B9" s="9"/>
      <c r="C9" s="9"/>
      <c r="D9" s="9"/>
      <c r="E9" s="9"/>
      <c r="F9" s="9"/>
      <c r="G9" s="9"/>
    </row>
    <row r="10" spans="1:7" ht="51" x14ac:dyDescent="0.25">
      <c r="A10" s="12" t="s">
        <v>7</v>
      </c>
      <c r="B10" s="12" t="s">
        <v>8</v>
      </c>
      <c r="C10" s="13" t="s">
        <v>9</v>
      </c>
      <c r="D10" s="12" t="s">
        <v>10</v>
      </c>
      <c r="E10" s="12" t="s">
        <v>11</v>
      </c>
      <c r="F10" s="12" t="s">
        <v>12</v>
      </c>
      <c r="G10" s="12" t="s">
        <v>13</v>
      </c>
    </row>
    <row r="11" spans="1:7" x14ac:dyDescent="0.25">
      <c r="A11" s="8" t="s">
        <v>14</v>
      </c>
      <c r="B11" s="8" t="s">
        <v>3</v>
      </c>
      <c r="C11" s="8">
        <v>2</v>
      </c>
      <c r="D11" s="8">
        <v>2</v>
      </c>
      <c r="E11" s="11">
        <f>VLOOKUP(B11,$A$4:$C$7,3,FALSE)*D11</f>
        <v>30</v>
      </c>
      <c r="F11" s="14">
        <f>VLOOKUP(B11,$A$4:$C$7,2,FALSE)/2</f>
        <v>7.5</v>
      </c>
      <c r="G11" s="11">
        <f>E11/C11</f>
        <v>15</v>
      </c>
    </row>
    <row r="12" spans="1:7" x14ac:dyDescent="0.25">
      <c r="A12" s="8" t="s">
        <v>14</v>
      </c>
      <c r="B12" s="8" t="s">
        <v>6</v>
      </c>
      <c r="C12" s="8">
        <v>4</v>
      </c>
      <c r="D12" s="8">
        <v>3</v>
      </c>
      <c r="E12" s="11">
        <f t="shared" ref="E12:E22" si="0">VLOOKUP(B12,$A$4:$C$7,3,FALSE)*D12</f>
        <v>90</v>
      </c>
      <c r="F12" s="14">
        <f t="shared" ref="F12:F22" si="1">VLOOKUP(B12,$A$4:$C$7,2,FALSE)/2</f>
        <v>12.5</v>
      </c>
      <c r="G12" s="11">
        <f t="shared" ref="G12:G22" si="2">E12/C12</f>
        <v>22.5</v>
      </c>
    </row>
    <row r="13" spans="1:7" x14ac:dyDescent="0.25">
      <c r="A13" s="8" t="s">
        <v>14</v>
      </c>
      <c r="B13" s="8" t="s">
        <v>4</v>
      </c>
      <c r="C13" s="8">
        <v>5</v>
      </c>
      <c r="D13" s="8">
        <v>0</v>
      </c>
      <c r="E13" s="11">
        <f t="shared" si="0"/>
        <v>0</v>
      </c>
      <c r="F13" s="14">
        <f t="shared" si="1"/>
        <v>15</v>
      </c>
      <c r="G13" s="11">
        <f t="shared" si="2"/>
        <v>0</v>
      </c>
    </row>
    <row r="14" spans="1:7" x14ac:dyDescent="0.25">
      <c r="A14" s="8" t="s">
        <v>14</v>
      </c>
      <c r="B14" s="8" t="s">
        <v>5</v>
      </c>
      <c r="C14" s="8">
        <v>4</v>
      </c>
      <c r="D14" s="8">
        <v>5</v>
      </c>
      <c r="E14" s="11">
        <f t="shared" si="0"/>
        <v>300</v>
      </c>
      <c r="F14" s="14">
        <f t="shared" si="1"/>
        <v>25</v>
      </c>
      <c r="G14" s="11">
        <f t="shared" si="2"/>
        <v>75</v>
      </c>
    </row>
    <row r="15" spans="1:7" x14ac:dyDescent="0.25">
      <c r="A15" s="8" t="s">
        <v>15</v>
      </c>
      <c r="B15" s="8" t="s">
        <v>3</v>
      </c>
      <c r="C15" s="8">
        <v>3</v>
      </c>
      <c r="D15" s="8">
        <v>0</v>
      </c>
      <c r="E15" s="11">
        <f t="shared" si="0"/>
        <v>0</v>
      </c>
      <c r="F15" s="14">
        <f t="shared" si="1"/>
        <v>7.5</v>
      </c>
      <c r="G15" s="11">
        <f t="shared" si="2"/>
        <v>0</v>
      </c>
    </row>
    <row r="16" spans="1:7" x14ac:dyDescent="0.25">
      <c r="A16" s="8" t="s">
        <v>15</v>
      </c>
      <c r="B16" s="8" t="s">
        <v>6</v>
      </c>
      <c r="C16" s="8">
        <v>4</v>
      </c>
      <c r="D16" s="8">
        <v>2</v>
      </c>
      <c r="E16" s="11">
        <f t="shared" si="0"/>
        <v>60</v>
      </c>
      <c r="F16" s="14">
        <f t="shared" si="1"/>
        <v>12.5</v>
      </c>
      <c r="G16" s="11">
        <f t="shared" si="2"/>
        <v>15</v>
      </c>
    </row>
    <row r="17" spans="1:7" x14ac:dyDescent="0.25">
      <c r="A17" s="8" t="s">
        <v>15</v>
      </c>
      <c r="B17" s="8" t="s">
        <v>4</v>
      </c>
      <c r="C17" s="8">
        <v>4</v>
      </c>
      <c r="D17" s="8">
        <v>1</v>
      </c>
      <c r="E17" s="11">
        <f t="shared" si="0"/>
        <v>40</v>
      </c>
      <c r="F17" s="14">
        <f t="shared" si="1"/>
        <v>15</v>
      </c>
      <c r="G17" s="11">
        <f t="shared" si="2"/>
        <v>10</v>
      </c>
    </row>
    <row r="18" spans="1:7" x14ac:dyDescent="0.25">
      <c r="A18" s="8" t="s">
        <v>15</v>
      </c>
      <c r="B18" s="8" t="s">
        <v>5</v>
      </c>
      <c r="C18" s="8">
        <v>5</v>
      </c>
      <c r="D18" s="8">
        <v>1</v>
      </c>
      <c r="E18" s="11">
        <f t="shared" si="0"/>
        <v>60</v>
      </c>
      <c r="F18" s="14">
        <f t="shared" si="1"/>
        <v>25</v>
      </c>
      <c r="G18" s="11">
        <f t="shared" si="2"/>
        <v>12</v>
      </c>
    </row>
    <row r="19" spans="1:7" x14ac:dyDescent="0.25">
      <c r="A19" s="8" t="s">
        <v>16</v>
      </c>
      <c r="B19" s="8" t="s">
        <v>3</v>
      </c>
      <c r="C19" s="8">
        <v>2</v>
      </c>
      <c r="D19" s="8">
        <v>1</v>
      </c>
      <c r="E19" s="11">
        <f t="shared" si="0"/>
        <v>15</v>
      </c>
      <c r="F19" s="14">
        <f t="shared" si="1"/>
        <v>7.5</v>
      </c>
      <c r="G19" s="11">
        <f t="shared" si="2"/>
        <v>7.5</v>
      </c>
    </row>
    <row r="20" spans="1:7" x14ac:dyDescent="0.25">
      <c r="A20" s="8" t="s">
        <v>16</v>
      </c>
      <c r="B20" s="8" t="s">
        <v>6</v>
      </c>
      <c r="C20" s="8">
        <v>2</v>
      </c>
      <c r="D20" s="8">
        <v>2</v>
      </c>
      <c r="E20" s="11">
        <f t="shared" si="0"/>
        <v>60</v>
      </c>
      <c r="F20" s="14">
        <f t="shared" si="1"/>
        <v>12.5</v>
      </c>
      <c r="G20" s="11">
        <f t="shared" si="2"/>
        <v>30</v>
      </c>
    </row>
    <row r="21" spans="1:7" x14ac:dyDescent="0.25">
      <c r="A21" s="8" t="s">
        <v>16</v>
      </c>
      <c r="B21" s="8" t="s">
        <v>4</v>
      </c>
      <c r="C21" s="8">
        <v>6</v>
      </c>
      <c r="D21" s="8">
        <v>4</v>
      </c>
      <c r="E21" s="11">
        <f t="shared" si="0"/>
        <v>160</v>
      </c>
      <c r="F21" s="14">
        <f t="shared" si="1"/>
        <v>15</v>
      </c>
      <c r="G21" s="11">
        <f t="shared" si="2"/>
        <v>26.666666666666668</v>
      </c>
    </row>
    <row r="22" spans="1:7" x14ac:dyDescent="0.25">
      <c r="A22" s="8" t="s">
        <v>16</v>
      </c>
      <c r="B22" s="8" t="s">
        <v>5</v>
      </c>
      <c r="C22" s="8">
        <v>5</v>
      </c>
      <c r="D22" s="8">
        <v>4</v>
      </c>
      <c r="E22" s="11">
        <f t="shared" si="0"/>
        <v>240</v>
      </c>
      <c r="F22" s="14">
        <f t="shared" si="1"/>
        <v>25</v>
      </c>
      <c r="G22" s="11">
        <f t="shared" si="2"/>
        <v>48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C20" sqref="C20"/>
    </sheetView>
  </sheetViews>
  <sheetFormatPr baseColWidth="10" defaultRowHeight="15" x14ac:dyDescent="0.25"/>
  <cols>
    <col min="1" max="1" width="13.140625" customWidth="1"/>
    <col min="2" max="2" width="16.140625" customWidth="1"/>
    <col min="5" max="6" width="17.28515625" customWidth="1"/>
  </cols>
  <sheetData>
    <row r="1" spans="1:16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38.25" x14ac:dyDescent="0.25">
      <c r="A3" s="9"/>
      <c r="B3" s="12" t="s">
        <v>17</v>
      </c>
      <c r="C3" s="12" t="s">
        <v>18</v>
      </c>
      <c r="D3" s="9"/>
      <c r="E3" s="18" t="s">
        <v>19</v>
      </c>
      <c r="F3" s="7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25">
      <c r="A4" s="8" t="s">
        <v>14</v>
      </c>
      <c r="B4" s="8">
        <f>SUMIF(Principal!A11:A22,"Tienda",Principal!D11:D22)</f>
        <v>10</v>
      </c>
      <c r="C4" s="11">
        <f>SUMIF(Principal!A11:A22,"Tienda",Principal!E11:E22)</f>
        <v>420</v>
      </c>
      <c r="D4" s="9"/>
      <c r="E4" s="8" t="s">
        <v>3</v>
      </c>
      <c r="F4" s="11">
        <f>SUMIF(Principal!B11:B22,"Pequeña",Principal!E11:E22)</f>
        <v>45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8" t="s">
        <v>15</v>
      </c>
      <c r="B5" s="8">
        <f>SUMIF(Principal!A11:A22,"Bungalow",Principal!D11:D22)</f>
        <v>4</v>
      </c>
      <c r="C5" s="11">
        <f>SUMIF(Principal!A11:A22,"Bungalow",Principal!E11:E22)</f>
        <v>160</v>
      </c>
      <c r="D5" s="9"/>
      <c r="E5" s="8" t="s">
        <v>6</v>
      </c>
      <c r="F5" s="11">
        <f>SUMIF(Principal!B11:B22,"Mediana",Principal!E11:E22)</f>
        <v>210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8" t="s">
        <v>16</v>
      </c>
      <c r="B6" s="8">
        <f>SUMIF(Principal!A11:A22,"Caravana",Principal!D11:D22)</f>
        <v>11</v>
      </c>
      <c r="C6" s="11">
        <f>SUMIF(Principal!A11:A22,"Caravana",Principal!E11:E22)</f>
        <v>475</v>
      </c>
      <c r="D6" s="9"/>
      <c r="E6" s="8" t="s">
        <v>4</v>
      </c>
      <c r="F6" s="11">
        <f>SUMIF(Principal!B11:B22,"Grande",Principal!E11:E22)</f>
        <v>200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x14ac:dyDescent="0.25">
      <c r="A7" s="9"/>
      <c r="B7" s="9"/>
      <c r="C7" s="9"/>
      <c r="D7" s="9"/>
      <c r="E7" s="8" t="s">
        <v>5</v>
      </c>
      <c r="F7" s="11">
        <f>SUMIF(Principal!B11:B22,"Extra",Principal!E11:E22)</f>
        <v>600</v>
      </c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38.25" x14ac:dyDescent="0.25">
      <c r="A9" s="18" t="s">
        <v>20</v>
      </c>
      <c r="B9" s="7"/>
      <c r="C9" s="1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 s="8" t="s">
        <v>3</v>
      </c>
      <c r="B10" s="11">
        <f>SUMIF(Principal!B11:B22,"Pequeña",Principal!E11:E22)/SUMIF(Principal!B11:B22,"Pequeña",Principal!C11:C22)</f>
        <v>6.4285714285714288</v>
      </c>
      <c r="C10" s="9"/>
      <c r="D10" s="9"/>
      <c r="E10" s="6" t="s">
        <v>21</v>
      </c>
      <c r="F10" s="7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8" t="s">
        <v>6</v>
      </c>
      <c r="B11" s="11">
        <f>SUMIF(Principal!B11:B22,"Mediana",Principal!E11:E22)/SUMIF(Principal!B11:B22,"Mediana",Principal!C11:C22)</f>
        <v>21</v>
      </c>
      <c r="C11" s="9"/>
      <c r="D11" s="9"/>
      <c r="E11" s="20">
        <f>MAX(Principal!E11:E22)</f>
        <v>300</v>
      </c>
      <c r="F11" s="21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8" t="s">
        <v>4</v>
      </c>
      <c r="B12" s="11">
        <f>SUMIF(Principal!B11:B22,"Grande",Principal!E11:E22)/SUMIF(Principal!B11:B22,"Grande",Principal!C11:C22)</f>
        <v>13.333333333333334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5">
      <c r="A13" s="8" t="s">
        <v>5</v>
      </c>
      <c r="B13" s="11">
        <f>SUMIF(Principal!B11:B22,"Extra",Principal!E11:E22)/SUMIF(Principal!B11:B22,"Extra",Principal!C11:C22)</f>
        <v>42.857142857142854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5">
      <c r="A14" s="9"/>
      <c r="B14" s="9"/>
      <c r="C14" s="9"/>
      <c r="D14" s="9"/>
      <c r="E14" s="6" t="s">
        <v>22</v>
      </c>
      <c r="F14" s="7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5">
      <c r="A15" s="9"/>
      <c r="B15" s="9"/>
      <c r="C15" s="9"/>
      <c r="D15" s="9"/>
      <c r="E15" s="22" t="str">
        <f>INDEX(A4:C6,MATCH(MAX(C4:C6),C4:C6,0),1)</f>
        <v>Caravana</v>
      </c>
      <c r="F15" s="23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L35" sqref="L35"/>
    </sheetView>
  </sheetViews>
  <sheetFormatPr baseColWidth="10" defaultRowHeight="15" x14ac:dyDescent="0.25"/>
  <cols>
    <col min="1" max="1" width="18.5703125" customWidth="1"/>
    <col min="2" max="4" width="18.7109375" customWidth="1"/>
    <col min="5" max="5" width="12.5703125" bestFit="1" customWidth="1"/>
  </cols>
  <sheetData>
    <row r="1" spans="1:5" x14ac:dyDescent="0.25">
      <c r="A1" s="24" t="s">
        <v>26</v>
      </c>
      <c r="B1" s="33" t="s">
        <v>25</v>
      </c>
    </row>
    <row r="2" spans="1:5" x14ac:dyDescent="0.25">
      <c r="A2" s="30" t="s">
        <v>2</v>
      </c>
      <c r="B2" s="31" t="s">
        <v>15</v>
      </c>
      <c r="C2" s="31" t="s">
        <v>16</v>
      </c>
      <c r="D2" s="31" t="s">
        <v>14</v>
      </c>
      <c r="E2" s="2" t="s">
        <v>24</v>
      </c>
    </row>
    <row r="3" spans="1:5" x14ac:dyDescent="0.25">
      <c r="A3" s="28" t="s">
        <v>5</v>
      </c>
      <c r="B3" s="25">
        <v>1</v>
      </c>
      <c r="C3" s="25">
        <v>4</v>
      </c>
      <c r="D3" s="25">
        <v>5</v>
      </c>
      <c r="E3" s="32">
        <v>10</v>
      </c>
    </row>
    <row r="4" spans="1:5" x14ac:dyDescent="0.25">
      <c r="A4" s="28" t="s">
        <v>4</v>
      </c>
      <c r="B4" s="25">
        <v>1</v>
      </c>
      <c r="C4" s="25">
        <v>4</v>
      </c>
      <c r="D4" s="25">
        <v>0</v>
      </c>
      <c r="E4" s="32">
        <v>5</v>
      </c>
    </row>
    <row r="5" spans="1:5" x14ac:dyDescent="0.25">
      <c r="A5" s="28" t="s">
        <v>6</v>
      </c>
      <c r="B5" s="25">
        <v>2</v>
      </c>
      <c r="C5" s="25">
        <v>2</v>
      </c>
      <c r="D5" s="25">
        <v>3</v>
      </c>
      <c r="E5" s="32">
        <v>7</v>
      </c>
    </row>
    <row r="6" spans="1:5" x14ac:dyDescent="0.25">
      <c r="A6" s="29" t="s">
        <v>3</v>
      </c>
      <c r="B6" s="25">
        <v>0</v>
      </c>
      <c r="C6" s="25">
        <v>1</v>
      </c>
      <c r="D6" s="25">
        <v>2</v>
      </c>
      <c r="E6" s="32">
        <v>3</v>
      </c>
    </row>
    <row r="7" spans="1:5" x14ac:dyDescent="0.25">
      <c r="A7" s="27" t="s">
        <v>24</v>
      </c>
      <c r="B7" s="26">
        <v>4</v>
      </c>
      <c r="C7" s="26">
        <v>11</v>
      </c>
      <c r="D7" s="26">
        <v>10</v>
      </c>
      <c r="E7" s="5">
        <v>25</v>
      </c>
    </row>
    <row r="11" spans="1:5" x14ac:dyDescent="0.25">
      <c r="A11" s="35" t="s">
        <v>7</v>
      </c>
      <c r="B11" s="17" t="s">
        <v>27</v>
      </c>
    </row>
    <row r="12" spans="1:5" x14ac:dyDescent="0.25">
      <c r="A12" s="35" t="s">
        <v>8</v>
      </c>
      <c r="B12" s="17" t="s">
        <v>27</v>
      </c>
    </row>
    <row r="14" spans="1:5" x14ac:dyDescent="0.25">
      <c r="A14" s="35" t="s">
        <v>28</v>
      </c>
      <c r="B14" s="17" t="s">
        <v>29</v>
      </c>
    </row>
    <row r="15" spans="1:5" x14ac:dyDescent="0.25">
      <c r="A15" s="17" t="s">
        <v>29</v>
      </c>
      <c r="B15" s="42">
        <v>1055</v>
      </c>
    </row>
    <row r="16" spans="1:5" x14ac:dyDescent="0.25">
      <c r="A16" s="1"/>
      <c r="B16" s="1"/>
    </row>
    <row r="19" spans="1:5" x14ac:dyDescent="0.25">
      <c r="A19" s="34" t="s">
        <v>30</v>
      </c>
      <c r="B19" s="34" t="s">
        <v>23</v>
      </c>
      <c r="C19" s="3"/>
      <c r="D19" s="31"/>
      <c r="E19" s="4"/>
    </row>
    <row r="20" spans="1:5" x14ac:dyDescent="0.25">
      <c r="A20" s="34" t="s">
        <v>2</v>
      </c>
      <c r="B20" s="3" t="s">
        <v>15</v>
      </c>
      <c r="C20" s="31" t="s">
        <v>16</v>
      </c>
      <c r="D20" s="4" t="s">
        <v>14</v>
      </c>
      <c r="E20" s="2" t="s">
        <v>24</v>
      </c>
    </row>
    <row r="21" spans="1:5" x14ac:dyDescent="0.25">
      <c r="A21" s="38" t="s">
        <v>5</v>
      </c>
      <c r="B21" s="43">
        <v>5</v>
      </c>
      <c r="C21" s="37">
        <v>5</v>
      </c>
      <c r="D21" s="37">
        <v>4</v>
      </c>
      <c r="E21" s="41">
        <v>14</v>
      </c>
    </row>
    <row r="22" spans="1:5" x14ac:dyDescent="0.25">
      <c r="A22" s="39" t="s">
        <v>4</v>
      </c>
      <c r="B22" s="44">
        <v>4</v>
      </c>
      <c r="C22" s="36">
        <v>6</v>
      </c>
      <c r="D22" s="36">
        <v>5</v>
      </c>
      <c r="E22" s="32">
        <v>15</v>
      </c>
    </row>
    <row r="23" spans="1:5" x14ac:dyDescent="0.25">
      <c r="A23" s="39" t="s">
        <v>6</v>
      </c>
      <c r="B23" s="44">
        <v>4</v>
      </c>
      <c r="C23" s="36">
        <v>2</v>
      </c>
      <c r="D23" s="36">
        <v>4</v>
      </c>
      <c r="E23" s="32">
        <v>10</v>
      </c>
    </row>
    <row r="24" spans="1:5" x14ac:dyDescent="0.25">
      <c r="A24" s="40" t="s">
        <v>3</v>
      </c>
      <c r="B24" s="44">
        <v>3</v>
      </c>
      <c r="C24" s="36">
        <v>2</v>
      </c>
      <c r="D24" s="36">
        <v>2</v>
      </c>
      <c r="E24" s="32">
        <v>7</v>
      </c>
    </row>
    <row r="25" spans="1:5" x14ac:dyDescent="0.25">
      <c r="A25" s="2" t="s">
        <v>24</v>
      </c>
      <c r="B25" s="45">
        <v>16</v>
      </c>
      <c r="C25" s="26">
        <v>15</v>
      </c>
      <c r="D25" s="26">
        <v>15</v>
      </c>
      <c r="E25" s="5">
        <v>46</v>
      </c>
    </row>
    <row r="26" spans="1:5" x14ac:dyDescent="0.25">
      <c r="A26" s="1"/>
      <c r="B26" s="1"/>
      <c r="C26" s="1"/>
      <c r="D26" s="1"/>
      <c r="E26" s="1"/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Resúmenes</vt:lpstr>
      <vt:lpstr>Tablas dinámicas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2019-11-22T08:23:21Z</dcterms:created>
  <dcterms:modified xsi:type="dcterms:W3CDTF">2019-11-22T09:55:46Z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57a4f343-4309-496a-a5da-dc99518c1f4b</vt:lpwstr>
  </property>
</Properties>
</file>