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luisantonio/Dropbox/UNL/2019/Scopus/Marzo2020/"/>
    </mc:Choice>
  </mc:AlternateContent>
  <xr:revisionPtr revIDLastSave="0" documentId="13_ncr:1_{F965C382-9B2A-B242-841A-B6F584008CAF}" xr6:coauthVersionLast="45" xr6:coauthVersionMax="45" xr10:uidLastSave="{00000000-0000-0000-0000-000000000000}"/>
  <bookViews>
    <workbookView xWindow="360" yWindow="460" windowWidth="24560" windowHeight="14760" tabRatio="500" activeTab="4" xr2:uid="{00000000-000D-0000-FFFF-FFFF00000000}"/>
  </bookViews>
  <sheets>
    <sheet name="dataset-unl2018" sheetId="1" r:id="rId1"/>
    <sheet name="Leyendas" sheetId="11" r:id="rId2"/>
    <sheet name="Primer-autor" sheetId="6" r:id="rId3"/>
    <sheet name="Anio" sheetId="5" r:id="rId4"/>
    <sheet name="Quartil" sheetId="4" r:id="rId5"/>
    <sheet name="Tipo-Documento" sheetId="3" r:id="rId6"/>
  </sheets>
  <definedNames>
    <definedName name="_xlnm._FilterDatabase" localSheetId="0" hidden="1">'dataset-unl2018'!$A$1:$R$26</definedName>
    <definedName name="_xlnm._FilterDatabase" localSheetId="5" hidden="1">'Tipo-Documento'!$A$1:$A$199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D8" i="4"/>
  <c r="D7" i="4"/>
  <c r="D6" i="4"/>
  <c r="D5" i="4"/>
  <c r="D4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" i="5"/>
  <c r="D4" i="6"/>
  <c r="D5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" i="6"/>
  <c r="D6" i="5" l="1"/>
  <c r="D30" i="5"/>
  <c r="D29" i="5"/>
  <c r="D14" i="5" l="1"/>
  <c r="D22" i="5"/>
  <c r="D26" i="5"/>
  <c r="D7" i="5"/>
  <c r="D11" i="5"/>
  <c r="D15" i="5"/>
  <c r="D19" i="5"/>
  <c r="D23" i="5"/>
  <c r="D27" i="5"/>
  <c r="D31" i="5"/>
  <c r="D8" i="5"/>
  <c r="D12" i="5"/>
  <c r="D16" i="5"/>
  <c r="D20" i="5"/>
  <c r="D24" i="5"/>
  <c r="D28" i="5"/>
  <c r="D32" i="5"/>
  <c r="D10" i="5"/>
  <c r="D18" i="5"/>
  <c r="D9" i="5"/>
  <c r="D13" i="5"/>
  <c r="D17" i="5"/>
  <c r="D21" i="5"/>
  <c r="D25" i="5"/>
  <c r="D9" i="3"/>
  <c r="D6" i="3" l="1"/>
  <c r="D10" i="3"/>
  <c r="D7" i="3"/>
  <c r="D11" i="3"/>
  <c r="D4" i="3"/>
  <c r="D8" i="3"/>
  <c r="D5" i="3"/>
  <c r="D33" i="5" l="1"/>
  <c r="A1" i="3"/>
  <c r="A1" i="6" l="1"/>
  <c r="A1" i="5"/>
  <c r="A1" i="4"/>
  <c r="D10" i="4" l="1"/>
  <c r="D7" i="6"/>
  <c r="E5" i="6" s="1"/>
  <c r="D13" i="3"/>
  <c r="E10" i="3" s="1"/>
  <c r="E5" i="4" l="1"/>
  <c r="E7" i="4"/>
  <c r="E6" i="4"/>
  <c r="E8" i="4"/>
  <c r="E4" i="4"/>
  <c r="E4" i="3"/>
  <c r="E4" i="6"/>
  <c r="E9" i="3"/>
  <c r="E8" i="3"/>
  <c r="E7" i="3"/>
  <c r="E11" i="3"/>
  <c r="E6" i="3"/>
  <c r="E5" i="3"/>
</calcChain>
</file>

<file path=xl/sharedStrings.xml><?xml version="1.0" encoding="utf-8"?>
<sst xmlns="http://schemas.openxmlformats.org/spreadsheetml/2006/main" count="355" uniqueCount="184">
  <si>
    <t>Authors</t>
  </si>
  <si>
    <t>Title</t>
  </si>
  <si>
    <t>Year</t>
  </si>
  <si>
    <t>Source title</t>
  </si>
  <si>
    <t>Cited by</t>
  </si>
  <si>
    <t>DOI</t>
  </si>
  <si>
    <t>Link</t>
  </si>
  <si>
    <t>Authors with affiliations</t>
  </si>
  <si>
    <t>ISSN</t>
  </si>
  <si>
    <t>ISBN</t>
  </si>
  <si>
    <t>Language of Original Document</t>
  </si>
  <si>
    <t>Document Type</t>
  </si>
  <si>
    <t>Access Type</t>
  </si>
  <si>
    <t>English</t>
  </si>
  <si>
    <t>Article</t>
  </si>
  <si>
    <t>Article in Press</t>
  </si>
  <si>
    <t>Espacios</t>
  </si>
  <si>
    <t>Spanish</t>
  </si>
  <si>
    <t>Vitor J.A., Guarda T., Augusto M.F., Leon M., Villao D., Mazon L., Estrada Y.S.</t>
  </si>
  <si>
    <t>Inexpensive marketing tools for SMEs</t>
  </si>
  <si>
    <t>Advances in Intelligent Systems and Computing</t>
  </si>
  <si>
    <t>10.1007/978-3-319-73450-7_13</t>
  </si>
  <si>
    <t>https://www.scopus.com/inward/record.uri?eid=2-s2.0-85041090625&amp;doi=10.1007%2f978-3-319-73450-7_13&amp;partnerID=40&amp;md5=6f4d82d99ddc45e39c353e89e3e591bb</t>
  </si>
  <si>
    <t>Vitor, J.A., Instituto UniversitÃ¡rio da Maia, Maia, Portugal, Instituto PolitÃ©cnico da Maia, Maia, Portugal; Guarda, T., Universidad de las Fuerzas Armadas-ESPE, Sangolqui, Quito, Ecuador, Universidad Estatal PenÃ­nsula de Santa Elena â€“ UPSE, La Libertad, Ecuador, Algoritmi Centre, Minho University, Braga, Portugal; Augusto, M.F., Universidad de las Fuerzas Armadas-ESPE, Sangolqui, Quito, Ecuador; Leon, M., Universidad de las Fuerzas Armadas-ESPE, Sangolqui, Quito, Ecuador, Universidad Estatal PenÃ­nsula de Santa Elena â€“ UPSE, La Libertad, Ecuador; Villao, D., Universidad Estatal PenÃ­nsula de Santa Elena â€“ UPSE, La Libertad, Ecuador; Mazon, L., Universidad Estatal PenÃ­nsula de Santa Elena â€“ UPSE, La Libertad, Ecuador; Estrada, Y.S., Universidad Nacional de Loja, Loja, Ecuador</t>
  </si>
  <si>
    <t>Conference Paper</t>
  </si>
  <si>
    <t>Short Survey</t>
  </si>
  <si>
    <t>Open Access</t>
  </si>
  <si>
    <t>Review</t>
  </si>
  <si>
    <t>Book Chapter</t>
  </si>
  <si>
    <t>Vivanco L.J.O., Daniela Calva Cabrera K., Espinosa M.M.</t>
  </si>
  <si>
    <t>Treatment of health information in digital platforms Ecuador [Tratamiento de InformaciÃ³n en Salud en Plataformas Digitales de Ecuador]</t>
  </si>
  <si>
    <t>Iberian Conference on Information Systems and Technologies, CISTI</t>
  </si>
  <si>
    <t>10.1109/CISTI.2016.7521537</t>
  </si>
  <si>
    <t>https://www.scopus.com/inward/record.uri?eid=2-s2.0-84982142276&amp;doi=10.1109%2fCISTI.2016.7521537&amp;partnerID=40&amp;md5=e9cad2d7660621f158f15c89712fc50e</t>
  </si>
  <si>
    <t>Vivanco, L.J.O., Departamento de ComunicaciÃ³n Social, Universidad Nacional de Loja, Loja, Ecuador; Daniela Calva Cabrera, K., Departamento de ComunicaciÃ³n Social, Universidad Nacional de Loja, Loja, Ecuador; Espinosa, M.M., Departamento de ComunicaciÃ³n Social, Universidad Nacional de Loja, Loja, Ecuador</t>
  </si>
  <si>
    <t>Larrea M.I.P., Daniela Calva Cabrera K.</t>
  </si>
  <si>
    <t>When university quality counts: The law of communication and training of social communicators in Ecuador [CuÃ¡ndo la calidad universitaria cuenta:La Ley de ComunicaciÃ³n y la formaciÃ³n de Comunicadores Sociales en Ecuador]</t>
  </si>
  <si>
    <t>10.1109/CISTI.2016.7521582</t>
  </si>
  <si>
    <t>https://www.scopus.com/inward/record.uri?eid=2-s2.0-84982108544&amp;doi=10.1109%2fCISTI.2016.7521582&amp;partnerID=40&amp;md5=56db2ba558d945807932431243bb7266</t>
  </si>
  <si>
    <t>Larrea, M.I.P., Departamento de Ciencias de la ComunicaciÃ³n, Universidad TÃ©cnica Particular de Loja, Loja, Ecuador; Daniela Calva Cabrera, K., Facultad de Ciencias de la ComunicaciÃ³n, Universidad Nacional de Loja, Loja, Ecuador</t>
  </si>
  <si>
    <t>Ruiz-San-Miguel F.-J., Hinojosa-Becerra M., Marin-Gutierrez I.</t>
  </si>
  <si>
    <t>Teaching with videos on YouTube: Case study of the subject technical and editing still image [La docencia con videos en YouTube: Caso prÃ¡ctico de la asignatura de TÃ©cnica y EdiciÃ³n de la Imagen Fija]</t>
  </si>
  <si>
    <t>10.1109/CISTI.2016.7521384</t>
  </si>
  <si>
    <t>https://www.scopus.com/inward/record.uri?eid=2-s2.0-84982162416&amp;doi=10.1109%2fCISTI.2016.7521384&amp;partnerID=40&amp;md5=c7b84c3a5830069d886619a27c8827aa</t>
  </si>
  <si>
    <t>Ruiz-San-Miguel, F.-J., Departamento de ComunicaciÃ³n Audiovisual y Publicidad, Universidad de MÃ¡laga, MÃ¡laga, Spain; Hinojosa-Becerra, M., Departamento de ComunicaciÃ³n Social, Universidad Nacional de Loja, Loja, Ecuador; Marin-Gutierrez, I., Departamento de ComunicaciÃ³n Social, Universidad Nacional de Loja, Loja, Ecuador</t>
  </si>
  <si>
    <t>Valencia C.E.R., Becerra M.H., Gutierrez I.M.</t>
  </si>
  <si>
    <t>One way to democratize access to information. Analysis of representative cases [Una forma de democratizaciÃ³n del acceso hacia la informaciÃ³n. AnÃ¡lisis de casos representativos.]</t>
  </si>
  <si>
    <t>10.1109/CISTI.2016.7521544</t>
  </si>
  <si>
    <t>https://www.scopus.com/inward/record.uri?eid=2-s2.0-84982175201&amp;doi=10.1109%2fCISTI.2016.7521544&amp;partnerID=40&amp;md5=67b01d27f3be20e6a24657508e0a053d</t>
  </si>
  <si>
    <t>Valencia, C.E.R., Universidad Nacional de Loja, Departamento de ComunicaciÃ³n Social, Loja, Ecuador; Becerra, M.H., Universidad Nacional de Loja, Departamento de ComunicaciÃ³n Social, Loja, Ecuador; Gutierrez, I.M., Universidad TÃ©cnica Particular de Loja, Departamento de ComunicaciÃ³n Social, Loja, Ecuador</t>
  </si>
  <si>
    <t>Cabrera K.D.C., Larrea M.I.P.</t>
  </si>
  <si>
    <t>Ecuadorian teachers communication: Presence and use of academic scientific networks [Docentes ecuatorianos de comunicaciÃ³n: Presencia y uso de las redes cientÃ­ficas acadÃ©micas]</t>
  </si>
  <si>
    <t>Revista General de Informacion y Documentacion</t>
  </si>
  <si>
    <t>https://www.scopus.com/inward/record.uri?eid=2-s2.0-85008452878&amp;partnerID=40&amp;md5=b3c1fe320efd11d64800ba7e780dddd0</t>
  </si>
  <si>
    <t>Cabrera, K.D.C., Universidad Nacional de Loja, Facultad de ComunicaciÃ³n, Ecuador; Larrea, M.I.P., Universidad TÃ©cnica Particular de Loja, Departamento de Ciencias de la ComunicaciÃ³n, Ecuador</t>
  </si>
  <si>
    <t>Torres-Diaz J.C., Gomez H., Arias S., Moro A.I., De Castro Lozano C., Torres S.</t>
  </si>
  <si>
    <t>Social learning environments</t>
  </si>
  <si>
    <t>Proceedings of 2015 International Conference on Interactive Collaborative Learning, ICL 2015</t>
  </si>
  <si>
    <t>10.1109/ICL.2015.7317992</t>
  </si>
  <si>
    <t>https://www.scopus.com/inward/record.uri?eid=2-s2.0-84964792045&amp;doi=10.1109%2fICL.2015.7317992&amp;partnerID=40&amp;md5=9ff70c073ac48598195e9e929eb06b61</t>
  </si>
  <si>
    <t>Torres-Diaz, J.C., Computer Science Department, Universidad TÃ©cnica Particular de Loja, UTPL, Loja, Ecuador; Gomez, H., Computer Science Department, Universidad TÃ©cnica Particular de Loja, UTPL, Loja, Ecuador; Arias, S., Computer Science Department, Universidad TÃ©cnica Particular de Loja, UTPL, Loja, Ecuador; Moro, A.I., Universidad de Huelva, UHU, Huelva, Spain; De Castro Lozano, C., Universidad de CÃ³rdoba, UCO, CÃ³rdoba, Spain; Torres, S., Universidad Nacional de Loja, UNL, Loja, Ecuador</t>
  </si>
  <si>
    <t>Editorial</t>
  </si>
  <si>
    <t>Hocquenghem A.M.</t>
  </si>
  <si>
    <t>How did Quechua Reach Ecuador?</t>
  </si>
  <si>
    <t>Archaeology and Language in the Andes</t>
  </si>
  <si>
    <t>10.5871/bacad/9780197265031.003.0014</t>
  </si>
  <si>
    <t>https://www.scopus.com/inward/record.uri?eid=2-s2.0-84925424379&amp;doi=10.5871%2fbacad%2f9780197265031.003.0014&amp;partnerID=40&amp;md5=8f9e8cb68ffeee98c3cdd7f6343c07aa</t>
  </si>
  <si>
    <t>Hocquenghem, A.M., Instituto FrancÃ©s de Estudios Andinos (IFEA), Peru, Universidad Nacional de Loja, Ecuador</t>
  </si>
  <si>
    <t>Quartil</t>
  </si>
  <si>
    <t>SJR</t>
  </si>
  <si>
    <t>H index</t>
  </si>
  <si>
    <t>Facultad</t>
  </si>
  <si>
    <t>First author</t>
  </si>
  <si>
    <t>Q1</t>
  </si>
  <si>
    <t>Q2</t>
  </si>
  <si>
    <t>Q3</t>
  </si>
  <si>
    <t>Q4</t>
  </si>
  <si>
    <t>FARNR</t>
  </si>
  <si>
    <t>FEIRNNR</t>
  </si>
  <si>
    <t>FJSA</t>
  </si>
  <si>
    <t>No</t>
  </si>
  <si>
    <t>Si</t>
  </si>
  <si>
    <t>FSH</t>
  </si>
  <si>
    <t>FEAC</t>
  </si>
  <si>
    <t>NA</t>
  </si>
  <si>
    <t>Nro</t>
  </si>
  <si>
    <t>Nro.</t>
  </si>
  <si>
    <t>Total</t>
  </si>
  <si>
    <t>Año</t>
  </si>
  <si>
    <t>Primer autor</t>
  </si>
  <si>
    <t>Nro. (Scopus)</t>
  </si>
  <si>
    <t>Note</t>
  </si>
  <si>
    <t>No aplica</t>
  </si>
  <si>
    <t>Quartil 1</t>
  </si>
  <si>
    <t>Quartil 2</t>
  </si>
  <si>
    <t>Quartil 3</t>
  </si>
  <si>
    <t>Quartil 4</t>
  </si>
  <si>
    <t>Facultad de Energía, las Industrias y los Recursos Naturales No Renovables</t>
  </si>
  <si>
    <t>Facultad de la Salud Humana</t>
  </si>
  <si>
    <t>Sigla</t>
  </si>
  <si>
    <t>Descripción</t>
  </si>
  <si>
    <t>Facultad Jurídica, Social y Administrativa</t>
  </si>
  <si>
    <t>Facultad Agropecuaria de Recursos Naturales Renovables</t>
  </si>
  <si>
    <t>Facultad de la Educación el Arte y la Comunicación</t>
  </si>
  <si>
    <t>Salazar Estrada Y., León M., Haz L., Iniguez-Apolo R., Moreira J.S., Antón-Cedeño C.R.</t>
  </si>
  <si>
    <t>Characterisation of intelligent public spaces and technologies applied for the recreation of ecuadorian emigrants</t>
  </si>
  <si>
    <t>Lecture Notes in Computer Science (including subseries Lecture Notes in Artificial Intelligence and Lecture Notes in Bioinformatics)</t>
  </si>
  <si>
    <t>10.1007/978-3-319-95162-1_51</t>
  </si>
  <si>
    <t>https://www.scopus.com/inward/record.uri?eid=2-s2.0-85049921863&amp;doi=10.1007%2f978-3-319-95162-1_51&amp;partnerID=40&amp;md5=780570fcdb2fe43b9b2350fb79c77cd7</t>
  </si>
  <si>
    <t>Salazar Estrada, Y., Universidad Nacional de Loja, Loja, Ecuador; León, M., Universidad Estatal Península de Santa Elena, La Libertad, Ecuador; Haz, L., Universidad de Guayaquil, Guayaquil, Ecuador; Iniguez-Apolo, R., Universidad Estatal Península de Santa Elena, La Libertad, Ecuador; Moreira, J.S., Universidad de Guayaquil, Guayaquil, Ecuador; Antón-Cedeño, C.R., Universidad de Guayaquil, Guayaquil, Ecuador</t>
  </si>
  <si>
    <t>Torres-Diaz J.-C., Marin-Gutierrez I., Hinojosa-Becerra M.</t>
  </si>
  <si>
    <t>Uses of internet and levels of plagiarism [Usos de Internet y niveles de plagio]</t>
  </si>
  <si>
    <t>10.23919/CISTI.2018.8399147</t>
  </si>
  <si>
    <t>https://www.scopus.com/inward/record.uri?eid=2-s2.0-85049893870&amp;doi=10.23919%2fCISTI.2018.8399147&amp;partnerID=40&amp;md5=ac90fd2733b19066695a2f7b77841065</t>
  </si>
  <si>
    <t>Torres-Diaz, J.-C., Departamento de Ciencias de la Computación, Universidad Técnica Particular de Loja, Loja, Ecuador; Marin-Gutierrez, I., Departamento de Comunicación, Universidad Técnica Particular de Loja, Loja, Ecuador; Hinojosa-Becerra, M., Departamento de Comunicación Social, Universidad Nacional de Loja, Loja, Ecuador</t>
  </si>
  <si>
    <t>Barba-Guaman L.R., Quezada-Sarmiento P.A., Calderon-Cordova C.A., Sarmiento-Ochoa A.M., Enciso L., Luna-Briceno T.S., Conde-Zhingre L.E.</t>
  </si>
  <si>
    <t>Using wolfram software to improve reading comprehension in mathematics for software engineering students</t>
  </si>
  <si>
    <t>10.23919/CISTI.2018.8399388</t>
  </si>
  <si>
    <t>https://www.scopus.com/inward/record.uri?eid=2-s2.0-85049917075&amp;doi=10.23919%2fCISTI.2018.8399388&amp;partnerID=40&amp;md5=403d54cb1e92e92117e762d68492d0ff</t>
  </si>
  <si>
    <t>Barba-Guaman, L.R., Universidad Técnica Particular de Loja, Departamento de Ciencias de la Computación y Electrónica, Loja, Ecuador; Quezada-Sarmiento, P.A., Universidad Internacional Del Ecuador, Escuela de Informática y Multimedia, Ingeniería en Tecnologías de la Información y Comunicación, Quito, Ecuador; Calderon-Cordova, C.A., Universidad Técnica Particular de Loja, Departamento de Ciencias de la Computación y Electrónica, Loja, Ecuador; Sarmiento-Ochoa, A.M., Universidad Nacional de Loja, Facultad de la Educación, El Arte y la Comunicación, Loja, Ecuador; Enciso, L., Universidad Técnica Particular de Loja, Departamento de Ciencias de la Computación y Electrónica, Loja, Ecuador; Luna-Briceno, T.S., Universidad Internacional Del Ecuador, Escuela de Derecho, Quito, Ecuador; Conde-Zhingre, L.E., Universidad Internacional Del Ecuador, Escuela de Informática y Multimedia, Ingeniería en Tecnologías de la Información y Comunicación, Quito, Ecuador</t>
  </si>
  <si>
    <t>%</t>
  </si>
  <si>
    <t>Torres-Diaz J.C., Duart J.M., Hinojosa-Becerra M.</t>
  </si>
  <si>
    <t>Plagiarism, internet and academic success at the university</t>
  </si>
  <si>
    <t>10.7821/naer.2018.7.324</t>
  </si>
  <si>
    <t>https://www.scopus.com/inward/record.uri?eid=2-s2.0-85053035907&amp;doi=10.7821%2fnaer.2018.7.324&amp;partnerID=40&amp;md5=f9636258d6430b306fbf89d53af88231</t>
  </si>
  <si>
    <t>Torres-Diaz, J.C., Departamento de Ciencias de la Computación, Universidad Técnica Particular de Loja, Ecuador; Duart, J.M., ELearn Center, Universitat Oberta de Catalunya, Spain; Hinojosa-Becerra, M., Departamento de Comunicación, Universidad Nacional de Loja, Ecuador</t>
  </si>
  <si>
    <t>Journal of New Approaches in Educational Research</t>
  </si>
  <si>
    <t>CEUR Workshop Proceedings</t>
  </si>
  <si>
    <t>Gomez H.F.A., Cordova V.H.A., Robalino E.F.P., Zuniga Tinizaray A.V., Martinez C.E.C., Diaz Pauta B.M., Lozada E.F.T.</t>
  </si>
  <si>
    <t>Application of the gsp-m algorithm for the identification of behavioral patterns of people who shoplift</t>
  </si>
  <si>
    <t>ICNC-FSKD 2018 - 14th International Conference on Natural Computation, Fuzzy Systems and Knowledge Discovery</t>
  </si>
  <si>
    <t>10.1109/FSKD.2018.8687200</t>
  </si>
  <si>
    <t>https://www.scopus.com/inward/record.uri?eid=2-s2.0-85064888872&amp;doi=10.1109%2fFSKD.2018.8687200&amp;partnerID=40&amp;md5=017f63ef30df32ca5477e2bd26af34b7</t>
  </si>
  <si>
    <t>Gomez, H.F.A., Universidad Tecnica de Ambato, Facultad de Ciencias Humanas y de la Educacion, Ambato, Ecuador; Cordova, V.H.A., Universidad Tecnica de Ambato, Facultad de Ciencias Administrativas, Ambato, Ecuador; Robalino, E.F.P., Universidad Tecnica de Ambato, Facultad de Ingenieria en Sistemas, Ambato, Ecuador; Zuniga Tinizaray, A.V., Universidad Nacional de Loja, Facultad de Ingeniería y Los Recursos Naturales No Renovables, Carrera de Ingeniería de Sistemas, Loja, Ecuador; Martinez, C.E.C., Universidad Internacional de Los Andes, Facultad de Sistemas, Ambato, Ecuador; Diaz Pauta, B.M., Universidad Nacional de Loja, Facultad de Ingeniería y Los Recursos Naturales No Renovables, Carrera de Ingeniería de Sistemas, Loja, Ecuador; Lozada, E.F.T., Universidad Internacional de Los Andes, Facultad de Sistemas, Ambato, Ecuador</t>
  </si>
  <si>
    <t>Rivera-Rogel D., Larrea M.I.P., Cabrera K.D.C.</t>
  </si>
  <si>
    <t>An approach to the characteristics of cybermedia in Ecuador [Un acercamiento a las características de los cibermedios en Ecuador]</t>
  </si>
  <si>
    <t>10.23919/CISTI.2019.8760668</t>
  </si>
  <si>
    <t>https://www2.scopus.com/inward/record.uri?eid=2-s2.0-85070083529&amp;doi=10.23919%2fCISTI.2019.8760668&amp;partnerID=40&amp;md5=d8d7d7388bb31d117644502b00bd48f5</t>
  </si>
  <si>
    <t>Rivera-Rogel, D., Departamento de Ciencias de la Comunicación, Universidad Técnica Particular de Loja, Loja, Ecuador; Larrea, M.I.P., Departamento de Ciencias de la Comunicación, Universidad Técnica Particular de Loja, Loja, Ecuador; Cabrera, K.D.C., Carrera de Comunicación Social, Universidad Nacional de Loja, Loja, Ecuador</t>
  </si>
  <si>
    <t>Chango-Cañaveral P.M., Armijos-Nanchi K.M., Frais-Breas J.A., Quezada-Sarmiento P.A., Barnuevo-Solís X.A.</t>
  </si>
  <si>
    <t>Cultural factors linked to the food part of the yacuambi country [Factores culturales vinculados a la parte alimentaria del cantón Yacuambi]</t>
  </si>
  <si>
    <t>10.23919/CISTI.2019.8760754</t>
  </si>
  <si>
    <t>https://www2.scopus.com/inward/record.uri?eid=2-s2.0-85070079435&amp;doi=10.23919%2fCISTI.2019.8760754&amp;partnerID=40&amp;md5=86b9d1e0eb48ae8482380ab24ae1098e</t>
  </si>
  <si>
    <t>Chango-Cañaveral, P.M., Departamento de Ciencias Empresariales, Grupo de Investigación en Observación Turística, Universidad Técnica Particular de Loja, Loja, Ecuador; Armijos-Nanchi, K.M., Universidad Tecnica Particular de Loja, Loja, Ecuador; Frais-Breas, J.A., Universidad de Vigo, Vigo, Spain; Quezada-Sarmiento, P.A., Master en Dirección y Planificación Del Turismo Interior y de Salud, Universidad de Vigo, Vigo, Spain; Barnuevo-Solís, X.A., Carrera de Artes Plasticas de la Facultad de la Educacion, El Arte y la Comunicacion, Universidad Nacional de Loja, Ecuador</t>
  </si>
  <si>
    <t>Tellez M.N.B., Monzón N.S., Moreira L.J., Bonilla C.R.N.</t>
  </si>
  <si>
    <t>Current trends in dyslexia research and the need for teacher training [Tendencias actuales de la investigación en dislexia y necesidad de formación docente]</t>
  </si>
  <si>
    <t>Revista Cubana de Medicina Militar</t>
  </si>
  <si>
    <t>https://www.scopus.com/inward/record.uri?eid=2-s2.0-85073787127&amp;partnerID=40&amp;md5=64da35f1e63a63578792f41e94d2a708</t>
  </si>
  <si>
    <t>Tellez, M.N.B., Universidad Técnica de Ambato, Ambato, Ecuador; Monzón, N.S., Universidad Tecnológica Indoamérica, Ambato, Tugurahua, Ecuador; Moreira, L.J., Universidad Nacional de Loja, Loja, Ecuador; Bonilla, C.R.N., Universidad Nacional del Chimborazo, Riobamba, Chimborazo, Ecuador</t>
  </si>
  <si>
    <t>Coloma Andrade M.Á., Juca Aulestia J.M., Celi Carrión F.N.</t>
  </si>
  <si>
    <t>Recreational mathematics in general unified baccalaureate methodological strategies [Estrategias metodológicas lúdicas de matemáticas en bachillerato general unificado]</t>
  </si>
  <si>
    <t>https://www.scopus.com/inward/record.uri?eid=2-s2.0-85074161899&amp;partnerID=40&amp;md5=9946e949207935a4d44c9f046a244793</t>
  </si>
  <si>
    <t>Coloma Andrade, M.Á., Universidad nacional de Loja, Ecuador; Juca Aulestia, J.M., Universidad nacional de Loja, Ecuador; Celi Carrión, F.N., Universidad nacional de Loja, Ecuador</t>
  </si>
  <si>
    <t>Castro M.L., Del Pozo P.B., Estrada Y.S.</t>
  </si>
  <si>
    <t>The social and indigenist realism in the ecuatorian story 1920-1950 [El realismo social e indigenista en el cuento ecuatoriano 1920-1950]</t>
  </si>
  <si>
    <t>Etudes Romanes de Brno</t>
  </si>
  <si>
    <t>10.5817/ERB2019–1-5</t>
  </si>
  <si>
    <t>https://www.scopus.com/inward/record.uri?eid=2-s2.0-85073827470&amp;doi=10.5817%2fERB2019%e2%80%931-5&amp;partnerID=40&amp;md5=429e58920eba38e219d2af03c21ba5d1</t>
  </si>
  <si>
    <t>Castro, M.L., Universidad Nacional de Loja, Ecuador; Del Pozo, P.B., Universidad de León, Spain; Estrada, Y.S., Universidad Nacional de Loja, Ecuador</t>
  </si>
  <si>
    <t>Estrada Y.S., Castro M.L.</t>
  </si>
  <si>
    <t>The personal identity of the ecuadorian emigrant represented in short stories published between 1981 and 2014 [La identidad personal del emigrante ecuatoriano representado en cuentos publicados entre 1981 y 2014]</t>
  </si>
  <si>
    <t>10.5817/ERB2019-2-13</t>
  </si>
  <si>
    <t>https://www.scopus.com/inward/record.uri?eid=2-s2.0-85075511075&amp;doi=10.5817%2fERB2019-2-13&amp;partnerID=40&amp;md5=5bdeab0522e7bf9ee9ed25e3102e6003</t>
  </si>
  <si>
    <t>Estrada, Y.S., Universidad Nacional de Loja, Ecuador; Castro, M.L., Universidad Nacional de Loja, Ecuador</t>
  </si>
  <si>
    <t>Farias Cedeño J.E., Íñiguez Auquilla B.L., Suárez Romero M.D.</t>
  </si>
  <si>
    <t>Tic's application in Psychopedagogy [Aplicación de las Tic's en Psicopedagogía]</t>
  </si>
  <si>
    <t>https://www.scopus.com/inward/record.uri?eid=2-s2.0-85075286482&amp;partnerID=40&amp;md5=e8df16a768cb2f17d8cbfe12eaed9be7</t>
  </si>
  <si>
    <t>Farias Cedeño, J.E., Carrera de Psicopedagogía Educativa, Universidad Nacional de Loja, Ecuador; Íñiguez Auquilla, B.L., Carrera de Psicopedagogía Educativa, Universidad Nacional de Loja, Ecuador; Suárez Romero, M.D., Carrera de Psicopedagogía Educativa, Universidad Nacional de Loja, Ecuador</t>
  </si>
  <si>
    <t>Salazar Y., León M.</t>
  </si>
  <si>
    <t>The internal migration in the Ecuadorian novel: A contribution to the educational technology model</t>
  </si>
  <si>
    <t>https://www.scopus.com/inward/record.uri?eid=2-s2.0-85074666819&amp;partnerID=40&amp;md5=0d3144b1827eb581b92ee818f209415c</t>
  </si>
  <si>
    <t>Salazar, Y., Universidad Nacional de Loja, Ecuador; León, M., Universidad Nacional de Loja, Ecuador</t>
  </si>
  <si>
    <t>Repercussions of international migration - Understanding the consequences for social network</t>
  </si>
  <si>
    <t>https://www.scopus.com/inward/record.uri?eid=2-s2.0-85074638142&amp;partnerID=40&amp;md5=1d15a30b13f49a3bd4e0ed69e84d635b</t>
  </si>
  <si>
    <t>Juca Aulestia J.M., Coloma Andrade M.A., Celi Carrión F.N., Miranda Raza E.F., Tocto Maldonado J.S.</t>
  </si>
  <si>
    <t>Contribution of the constructivist approach in collaborative work in higher education [Contribución del enfoque constructivista al trabajo colaborativo en la educación superior]</t>
  </si>
  <si>
    <t>https://www.scopus.com/inward/record.uri?eid=2-s2.0-85077838550&amp;partnerID=40&amp;md5=657a3a083df005b4bfa6f94440786d7c</t>
  </si>
  <si>
    <t>Juca Aulestia, J.M., Universidad Nacional de Loja, Ecuador; Coloma Andrade, M.A., Universidad Nacional de Loja, Ecuador; Celi Carrión, F.N., Universidad Nacional de Loja, Ecuador; Miranda Raza, E.F., Universidad Nacional de Loja, Ecuador; Tocto Maldonado, J.S., Universidad Nacional de Loja, Ecuador</t>
  </si>
  <si>
    <t>Herrera C.R., Espinoza M.E., Ludeña B.A., Ichay G.C.</t>
  </si>
  <si>
    <t>Tics as a tool for interaction and collaboration in the area of biology [Las Tics como herramienta de interacción y colaboración en el área de Biología]</t>
  </si>
  <si>
    <t>https://www.scopus.com/inward/record.uri?eid=2-s2.0-85076564782&amp;partnerID=40&amp;md5=adfe3b09d4cb77af3a8b253b7790d556</t>
  </si>
  <si>
    <t>Herrera, C.R., Universidad Nacional de Loja, Ecuador; Espinoza, M.E., Universidad Nacional de Loja, Ecuador; Ludeña, B.A., Universidad Nacional de Loja, Ecuador; Ichay, G.C., Universidad Nacional de Loja, Ecuador</t>
  </si>
  <si>
    <t>UTI</t>
  </si>
  <si>
    <t>Unidad de Telecomunicaciones e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</si>
</sst>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2" fontId="0" fillId="0" borderId="1" xfId="0" applyNumberFormat="1" applyBorder="1"/>
    <xf numFmtId="0" fontId="4" fillId="0" borderId="0" xfId="0" applyFont="1"/>
    <xf numFmtId="0" fontId="0" fillId="0" borderId="2" xfId="0" applyFill="1" applyBorder="1"/>
  </cellXfs>
  <cellStyles count="1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1" builtinId="9" hidden="1"/>
    <cellStyle name="Hyperlink" xfId="1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publicaciones como primer autor,</a:t>
            </a:r>
            <a:r>
              <a:rPr lang="en-US" baseline="0"/>
              <a:t> </a:t>
            </a:r>
            <a:r>
              <a:rPr lang="en-US"/>
              <a:t>con filiación de la UNL-Facultad de Educación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'Primer-autor'!$C$4:$C$5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'Primer-autor'!$D$4:$D$5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8-4E42-911F-F4D522D688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30709984"/>
        <c:axId val="1930712304"/>
      </c:barChart>
      <c:catAx>
        <c:axId val="19307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12304"/>
        <c:crosses val="autoZero"/>
        <c:auto val="1"/>
        <c:lblAlgn val="ctr"/>
        <c:lblOffset val="100"/>
        <c:noMultiLvlLbl val="0"/>
      </c:catAx>
      <c:valAx>
        <c:axId val="19307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0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Publicaciones de la UNL-Facultad de Educación indizadas en SCOPUS,</a:t>
            </a:r>
            <a:r>
              <a:rPr lang="en-US" baseline="0"/>
              <a:t> años 1994-2020 (09-03-2020)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Anio!$C$6:$C$32</c:f>
              <c:numCache>
                <c:formatCode>General</c:formatCode>
                <c:ptCount val="2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</c:numCache>
            </c:numRef>
          </c:cat>
          <c:val>
            <c:numRef>
              <c:f>Anio!$D$6:$D$32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5</c:v>
                </c:pt>
                <c:pt idx="25">
                  <c:v>13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5A4E-96A9-522E473CBA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30757296"/>
        <c:axId val="1930760048"/>
      </c:lineChart>
      <c:catAx>
        <c:axId val="193075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60048"/>
        <c:crosses val="autoZero"/>
        <c:auto val="1"/>
        <c:lblAlgn val="ctr"/>
        <c:lblOffset val="100"/>
        <c:noMultiLvlLbl val="0"/>
      </c:catAx>
      <c:valAx>
        <c:axId val="19307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publicaciones de acuerdo al</a:t>
            </a:r>
            <a:r>
              <a:rPr lang="en-US" baseline="0"/>
              <a:t> Quartil, con filiación de la UNL-Facultad de Educación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Quartil!$C$4:$C$8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NA</c:v>
                </c:pt>
              </c:strCache>
            </c:strRef>
          </c:cat>
          <c:val>
            <c:numRef>
              <c:f>Quartil!$D$4:$D$8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E-B542-AA00-CF222E6A3C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31557504"/>
        <c:axId val="1931560256"/>
      </c:barChart>
      <c:catAx>
        <c:axId val="19315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60256"/>
        <c:crosses val="autoZero"/>
        <c:auto val="1"/>
        <c:lblAlgn val="ctr"/>
        <c:lblOffset val="100"/>
        <c:noMultiLvlLbl val="0"/>
      </c:catAx>
      <c:valAx>
        <c:axId val="19315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5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publicaciones, de acuerdo al tipo de publicación con la filiación de la UNL-Facultad de Educación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'Tipo-Documento'!$C$4:$C$11</c:f>
              <c:strCache>
                <c:ptCount val="8"/>
                <c:pt idx="0">
                  <c:v>Article</c:v>
                </c:pt>
                <c:pt idx="1">
                  <c:v>Article in Press</c:v>
                </c:pt>
                <c:pt idx="2">
                  <c:v>Conference Paper</c:v>
                </c:pt>
                <c:pt idx="3">
                  <c:v>Short Survey</c:v>
                </c:pt>
                <c:pt idx="4">
                  <c:v>Review</c:v>
                </c:pt>
                <c:pt idx="5">
                  <c:v>Editorial</c:v>
                </c:pt>
                <c:pt idx="6">
                  <c:v>Book Chapter</c:v>
                </c:pt>
                <c:pt idx="7">
                  <c:v>Note</c:v>
                </c:pt>
              </c:strCache>
            </c:strRef>
          </c:cat>
          <c:val>
            <c:numRef>
              <c:f>'Tipo-Documento'!$D$4:$D$11</c:f>
              <c:numCache>
                <c:formatCode>General</c:formatCode>
                <c:ptCount val="8"/>
                <c:pt idx="0">
                  <c:v>10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0-F341-B890-77CBF22AFE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30765424"/>
        <c:axId val="1930768176"/>
      </c:barChart>
      <c:catAx>
        <c:axId val="19307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68176"/>
        <c:crosses val="autoZero"/>
        <c:auto val="1"/>
        <c:lblAlgn val="ctr"/>
        <c:lblOffset val="100"/>
        <c:noMultiLvlLbl val="0"/>
      </c:catAx>
      <c:valAx>
        <c:axId val="19307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184150</xdr:rowOff>
    </xdr:from>
    <xdr:to>
      <xdr:col>12</xdr:col>
      <xdr:colOff>736600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400539</xdr:colOff>
      <xdr:row>5</xdr:row>
      <xdr:rowOff>177799</xdr:rowOff>
    </xdr:from>
    <xdr:to>
      <xdr:col>12</xdr:col>
      <xdr:colOff>390769</xdr:colOff>
      <xdr:row>22</xdr:row>
      <xdr:rowOff>156306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3</xdr:row>
      <xdr:rowOff>171450</xdr:rowOff>
    </xdr:from>
    <xdr:to>
      <xdr:col>14</xdr:col>
      <xdr:colOff>63500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1</xdr:row>
      <xdr:rowOff>82550</xdr:rowOff>
    </xdr:from>
    <xdr:to>
      <xdr:col>14</xdr:col>
      <xdr:colOff>292100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workbookViewId="0">
      <selection activeCell="A20" sqref="A20"/>
    </sheetView>
  </sheetViews>
  <sheetFormatPr baseColWidth="10" defaultRowHeight="16" x14ac:dyDescent="0.2"/>
  <cols>
    <col min="1" max="1" width="117.5" customWidth="1"/>
    <col min="2" max="2" width="68.33203125" customWidth="1"/>
    <col min="3" max="3" width="10.83203125" customWidth="1"/>
    <col min="4" max="4" width="52.33203125" customWidth="1"/>
    <col min="5" max="7" width="10.83203125" customWidth="1"/>
    <col min="8" max="8" width="45.6640625" customWidth="1"/>
    <col min="9" max="10" width="10.83203125" customWidth="1"/>
    <col min="11" max="11" width="15" customWidth="1"/>
    <col min="12" max="12" width="15.5" customWidth="1"/>
    <col min="13" max="13" width="12.1640625" customWidth="1"/>
  </cols>
  <sheetData>
    <row r="1" spans="1:18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68</v>
      </c>
      <c r="O1" s="8" t="s">
        <v>69</v>
      </c>
      <c r="P1" s="8" t="s">
        <v>70</v>
      </c>
      <c r="Q1" s="8" t="s">
        <v>71</v>
      </c>
      <c r="R1" s="8" t="s">
        <v>72</v>
      </c>
    </row>
    <row r="2" spans="1:18" x14ac:dyDescent="0.2">
      <c r="A2" t="s">
        <v>174</v>
      </c>
      <c r="B2" t="s">
        <v>175</v>
      </c>
      <c r="C2">
        <v>2019</v>
      </c>
      <c r="D2" t="s">
        <v>16</v>
      </c>
      <c r="G2" t="s">
        <v>176</v>
      </c>
      <c r="H2" t="s">
        <v>177</v>
      </c>
      <c r="I2">
        <v>7981015</v>
      </c>
      <c r="K2" t="s">
        <v>17</v>
      </c>
      <c r="L2" t="s">
        <v>14</v>
      </c>
      <c r="N2" t="s">
        <v>75</v>
      </c>
      <c r="O2">
        <v>0.16</v>
      </c>
      <c r="P2">
        <v>12</v>
      </c>
      <c r="Q2" t="s">
        <v>83</v>
      </c>
      <c r="R2" t="s">
        <v>81</v>
      </c>
    </row>
    <row r="3" spans="1:18" x14ac:dyDescent="0.2">
      <c r="A3" t="s">
        <v>178</v>
      </c>
      <c r="B3" t="s">
        <v>179</v>
      </c>
      <c r="C3">
        <v>2019</v>
      </c>
      <c r="D3" t="s">
        <v>16</v>
      </c>
      <c r="G3" t="s">
        <v>180</v>
      </c>
      <c r="H3" t="s">
        <v>181</v>
      </c>
      <c r="I3">
        <v>7981015</v>
      </c>
      <c r="K3" t="s">
        <v>17</v>
      </c>
      <c r="L3" t="s">
        <v>14</v>
      </c>
      <c r="N3" t="s">
        <v>75</v>
      </c>
      <c r="O3">
        <v>0.16</v>
      </c>
      <c r="P3">
        <v>12</v>
      </c>
      <c r="Q3" t="s">
        <v>83</v>
      </c>
      <c r="R3" t="s">
        <v>81</v>
      </c>
    </row>
    <row r="4" spans="1:18" x14ac:dyDescent="0.2">
      <c r="A4" t="s">
        <v>149</v>
      </c>
      <c r="B4" t="s">
        <v>150</v>
      </c>
      <c r="C4">
        <v>2019</v>
      </c>
      <c r="D4" t="s">
        <v>16</v>
      </c>
      <c r="G4" t="s">
        <v>151</v>
      </c>
      <c r="H4" t="s">
        <v>152</v>
      </c>
      <c r="I4">
        <v>7981015</v>
      </c>
      <c r="K4" t="s">
        <v>17</v>
      </c>
      <c r="L4" t="s">
        <v>14</v>
      </c>
      <c r="N4" t="s">
        <v>75</v>
      </c>
      <c r="O4">
        <v>0.16</v>
      </c>
      <c r="P4">
        <v>12</v>
      </c>
      <c r="Q4" t="s">
        <v>83</v>
      </c>
      <c r="R4" t="s">
        <v>81</v>
      </c>
    </row>
    <row r="5" spans="1:18" x14ac:dyDescent="0.2">
      <c r="A5" t="s">
        <v>159</v>
      </c>
      <c r="B5" t="s">
        <v>160</v>
      </c>
      <c r="C5">
        <v>2019</v>
      </c>
      <c r="D5" t="s">
        <v>155</v>
      </c>
      <c r="F5" t="s">
        <v>161</v>
      </c>
      <c r="G5" t="s">
        <v>162</v>
      </c>
      <c r="H5" t="s">
        <v>163</v>
      </c>
      <c r="I5">
        <v>18037399</v>
      </c>
      <c r="K5" t="s">
        <v>17</v>
      </c>
      <c r="L5" t="s">
        <v>14</v>
      </c>
      <c r="M5" t="s">
        <v>26</v>
      </c>
      <c r="N5" t="s">
        <v>84</v>
      </c>
      <c r="O5" t="s">
        <v>84</v>
      </c>
      <c r="P5" t="s">
        <v>84</v>
      </c>
      <c r="Q5" t="s">
        <v>83</v>
      </c>
      <c r="R5" t="s">
        <v>81</v>
      </c>
    </row>
    <row r="6" spans="1:18" x14ac:dyDescent="0.2">
      <c r="A6" t="s">
        <v>164</v>
      </c>
      <c r="B6" t="s">
        <v>165</v>
      </c>
      <c r="C6">
        <v>2019</v>
      </c>
      <c r="D6" t="s">
        <v>16</v>
      </c>
      <c r="G6" t="s">
        <v>166</v>
      </c>
      <c r="H6" t="s">
        <v>167</v>
      </c>
      <c r="I6">
        <v>7981015</v>
      </c>
      <c r="K6" t="s">
        <v>17</v>
      </c>
      <c r="L6" t="s">
        <v>14</v>
      </c>
      <c r="N6" t="s">
        <v>76</v>
      </c>
      <c r="O6">
        <v>0.16</v>
      </c>
      <c r="P6">
        <v>12</v>
      </c>
      <c r="Q6" t="s">
        <v>83</v>
      </c>
      <c r="R6" t="s">
        <v>81</v>
      </c>
    </row>
    <row r="7" spans="1:18" x14ac:dyDescent="0.2">
      <c r="A7" t="s">
        <v>168</v>
      </c>
      <c r="B7" t="s">
        <v>169</v>
      </c>
      <c r="C7">
        <v>2019</v>
      </c>
      <c r="D7" t="s">
        <v>127</v>
      </c>
      <c r="G7" t="s">
        <v>170</v>
      </c>
      <c r="H7" t="s">
        <v>171</v>
      </c>
      <c r="I7">
        <v>16130073</v>
      </c>
      <c r="K7" t="s">
        <v>13</v>
      </c>
      <c r="L7" t="s">
        <v>24</v>
      </c>
      <c r="N7" t="s">
        <v>84</v>
      </c>
      <c r="O7" t="s">
        <v>84</v>
      </c>
      <c r="P7" t="s">
        <v>84</v>
      </c>
      <c r="Q7" t="s">
        <v>83</v>
      </c>
      <c r="R7" t="s">
        <v>81</v>
      </c>
    </row>
    <row r="8" spans="1:18" x14ac:dyDescent="0.2">
      <c r="A8" t="s">
        <v>168</v>
      </c>
      <c r="B8" t="s">
        <v>172</v>
      </c>
      <c r="C8">
        <v>2019</v>
      </c>
      <c r="D8" t="s">
        <v>127</v>
      </c>
      <c r="G8" t="s">
        <v>173</v>
      </c>
      <c r="H8" t="s">
        <v>171</v>
      </c>
      <c r="I8">
        <v>16130073</v>
      </c>
      <c r="K8" t="s">
        <v>13</v>
      </c>
      <c r="L8" t="s">
        <v>24</v>
      </c>
      <c r="N8" t="s">
        <v>84</v>
      </c>
      <c r="O8" t="s">
        <v>84</v>
      </c>
      <c r="P8" t="s">
        <v>84</v>
      </c>
      <c r="Q8" t="s">
        <v>83</v>
      </c>
      <c r="R8" t="s">
        <v>81</v>
      </c>
    </row>
    <row r="9" spans="1:18" x14ac:dyDescent="0.2">
      <c r="A9" t="s">
        <v>144</v>
      </c>
      <c r="B9" t="s">
        <v>145</v>
      </c>
      <c r="C9">
        <v>2019</v>
      </c>
      <c r="D9" t="s">
        <v>146</v>
      </c>
      <c r="G9" t="s">
        <v>147</v>
      </c>
      <c r="H9" t="s">
        <v>148</v>
      </c>
      <c r="I9">
        <v>1386557</v>
      </c>
      <c r="K9" t="s">
        <v>17</v>
      </c>
      <c r="L9" t="s">
        <v>14</v>
      </c>
      <c r="N9" t="s">
        <v>76</v>
      </c>
      <c r="O9">
        <v>0.11</v>
      </c>
      <c r="P9">
        <v>7</v>
      </c>
      <c r="Q9" t="s">
        <v>83</v>
      </c>
      <c r="R9" t="s">
        <v>80</v>
      </c>
    </row>
    <row r="10" spans="1:18" x14ac:dyDescent="0.2">
      <c r="A10" t="s">
        <v>149</v>
      </c>
      <c r="B10" t="s">
        <v>150</v>
      </c>
      <c r="C10">
        <v>2019</v>
      </c>
      <c r="D10" t="s">
        <v>16</v>
      </c>
      <c r="G10" t="s">
        <v>151</v>
      </c>
      <c r="H10" t="s">
        <v>152</v>
      </c>
      <c r="I10">
        <v>7981015</v>
      </c>
      <c r="K10" t="s">
        <v>17</v>
      </c>
      <c r="L10" t="s">
        <v>14</v>
      </c>
      <c r="N10" t="s">
        <v>75</v>
      </c>
      <c r="O10">
        <v>0.16</v>
      </c>
      <c r="P10">
        <v>12</v>
      </c>
      <c r="Q10" t="s">
        <v>83</v>
      </c>
      <c r="R10" t="s">
        <v>81</v>
      </c>
    </row>
    <row r="11" spans="1:18" x14ac:dyDescent="0.2">
      <c r="A11" t="s">
        <v>153</v>
      </c>
      <c r="B11" t="s">
        <v>154</v>
      </c>
      <c r="C11">
        <v>2019</v>
      </c>
      <c r="D11" t="s">
        <v>155</v>
      </c>
      <c r="F11" t="s">
        <v>156</v>
      </c>
      <c r="G11" t="s">
        <v>157</v>
      </c>
      <c r="H11" t="s">
        <v>158</v>
      </c>
      <c r="I11">
        <v>18037399</v>
      </c>
      <c r="K11" t="s">
        <v>17</v>
      </c>
      <c r="L11" t="s">
        <v>14</v>
      </c>
      <c r="N11" t="s">
        <v>84</v>
      </c>
      <c r="O11" t="s">
        <v>84</v>
      </c>
      <c r="P11" t="s">
        <v>84</v>
      </c>
      <c r="Q11" t="s">
        <v>83</v>
      </c>
      <c r="R11" t="s">
        <v>81</v>
      </c>
    </row>
    <row r="12" spans="1:18" x14ac:dyDescent="0.2">
      <c r="A12" t="s">
        <v>134</v>
      </c>
      <c r="B12" t="s">
        <v>135</v>
      </c>
      <c r="C12">
        <v>2019</v>
      </c>
      <c r="D12" t="s">
        <v>31</v>
      </c>
      <c r="F12" t="s">
        <v>136</v>
      </c>
      <c r="G12" t="s">
        <v>137</v>
      </c>
      <c r="H12" t="s">
        <v>138</v>
      </c>
      <c r="I12">
        <v>21660727</v>
      </c>
      <c r="J12">
        <v>9789899843493</v>
      </c>
      <c r="K12" t="s">
        <v>17</v>
      </c>
      <c r="L12" t="s">
        <v>24</v>
      </c>
      <c r="N12" t="s">
        <v>84</v>
      </c>
      <c r="O12">
        <v>0.2</v>
      </c>
      <c r="P12">
        <v>12</v>
      </c>
      <c r="Q12" t="s">
        <v>83</v>
      </c>
      <c r="R12" t="s">
        <v>80</v>
      </c>
    </row>
    <row r="13" spans="1:18" x14ac:dyDescent="0.2">
      <c r="A13" t="s">
        <v>139</v>
      </c>
      <c r="B13" t="s">
        <v>140</v>
      </c>
      <c r="C13">
        <v>2019</v>
      </c>
      <c r="D13" t="s">
        <v>31</v>
      </c>
      <c r="F13" t="s">
        <v>141</v>
      </c>
      <c r="G13" t="s">
        <v>142</v>
      </c>
      <c r="H13" t="s">
        <v>143</v>
      </c>
      <c r="I13">
        <v>21660727</v>
      </c>
      <c r="J13">
        <v>9789899843493</v>
      </c>
      <c r="K13" t="s">
        <v>17</v>
      </c>
      <c r="L13" t="s">
        <v>24</v>
      </c>
      <c r="N13" t="s">
        <v>84</v>
      </c>
      <c r="O13">
        <v>0.2</v>
      </c>
      <c r="P13">
        <v>12</v>
      </c>
      <c r="Q13" t="s">
        <v>83</v>
      </c>
      <c r="R13" t="s">
        <v>80</v>
      </c>
    </row>
    <row r="14" spans="1:18" x14ac:dyDescent="0.2">
      <c r="A14" t="s">
        <v>128</v>
      </c>
      <c r="B14" t="s">
        <v>129</v>
      </c>
      <c r="C14">
        <v>2019</v>
      </c>
      <c r="D14" t="s">
        <v>130</v>
      </c>
      <c r="F14" t="s">
        <v>131</v>
      </c>
      <c r="G14" t="s">
        <v>132</v>
      </c>
      <c r="H14" t="s">
        <v>133</v>
      </c>
      <c r="J14">
        <v>9781538680971</v>
      </c>
      <c r="K14" t="s">
        <v>13</v>
      </c>
      <c r="L14" t="s">
        <v>24</v>
      </c>
      <c r="N14" t="s">
        <v>84</v>
      </c>
      <c r="O14" t="s">
        <v>84</v>
      </c>
      <c r="P14" t="s">
        <v>84</v>
      </c>
      <c r="Q14" t="s">
        <v>83</v>
      </c>
      <c r="R14" t="s">
        <v>80</v>
      </c>
    </row>
    <row r="15" spans="1:18" x14ac:dyDescent="0.2">
      <c r="A15" t="s">
        <v>121</v>
      </c>
      <c r="B15" t="s">
        <v>122</v>
      </c>
      <c r="C15">
        <v>2018</v>
      </c>
      <c r="D15" t="s">
        <v>126</v>
      </c>
      <c r="F15" t="s">
        <v>123</v>
      </c>
      <c r="G15" t="s">
        <v>124</v>
      </c>
      <c r="H15" t="s">
        <v>125</v>
      </c>
      <c r="I15">
        <v>22547339</v>
      </c>
      <c r="K15" t="s">
        <v>13</v>
      </c>
      <c r="L15" t="s">
        <v>14</v>
      </c>
      <c r="N15" t="s">
        <v>84</v>
      </c>
      <c r="O15" t="s">
        <v>84</v>
      </c>
      <c r="P15">
        <v>1</v>
      </c>
      <c r="Q15" t="s">
        <v>83</v>
      </c>
      <c r="R15" t="s">
        <v>80</v>
      </c>
    </row>
    <row r="16" spans="1:18" s="5" customFormat="1" x14ac:dyDescent="0.2">
      <c r="A16" s="5" t="s">
        <v>110</v>
      </c>
      <c r="B16" s="5" t="s">
        <v>111</v>
      </c>
      <c r="C16" s="5">
        <v>2018</v>
      </c>
      <c r="D16" s="5" t="s">
        <v>31</v>
      </c>
      <c r="F16" s="5" t="s">
        <v>112</v>
      </c>
      <c r="G16" s="5" t="s">
        <v>113</v>
      </c>
      <c r="H16" s="5" t="s">
        <v>114</v>
      </c>
      <c r="I16" s="5">
        <v>21660727</v>
      </c>
      <c r="J16" s="5">
        <v>9789899843486</v>
      </c>
      <c r="K16" s="5" t="s">
        <v>17</v>
      </c>
      <c r="L16" s="5" t="s">
        <v>24</v>
      </c>
      <c r="N16" s="5" t="s">
        <v>84</v>
      </c>
      <c r="O16" s="5">
        <v>0.14000000000000001</v>
      </c>
      <c r="P16" s="5">
        <v>9</v>
      </c>
      <c r="Q16" t="s">
        <v>83</v>
      </c>
      <c r="R16" s="5" t="s">
        <v>80</v>
      </c>
    </row>
    <row r="17" spans="1:18" s="5" customFormat="1" x14ac:dyDescent="0.2">
      <c r="A17" s="5" t="s">
        <v>115</v>
      </c>
      <c r="B17" s="5" t="s">
        <v>116</v>
      </c>
      <c r="C17" s="5">
        <v>2018</v>
      </c>
      <c r="D17" s="5" t="s">
        <v>31</v>
      </c>
      <c r="F17" s="5" t="s">
        <v>117</v>
      </c>
      <c r="G17" s="5" t="s">
        <v>118</v>
      </c>
      <c r="H17" s="5" t="s">
        <v>119</v>
      </c>
      <c r="I17" s="5">
        <v>21660727</v>
      </c>
      <c r="J17" s="5">
        <v>9789899843486</v>
      </c>
      <c r="K17" s="5" t="s">
        <v>13</v>
      </c>
      <c r="L17" s="5" t="s">
        <v>24</v>
      </c>
      <c r="N17" s="5" t="s">
        <v>84</v>
      </c>
      <c r="O17" s="5">
        <v>0.14000000000000001</v>
      </c>
      <c r="P17" s="5">
        <v>9</v>
      </c>
      <c r="Q17" t="s">
        <v>83</v>
      </c>
      <c r="R17" s="5" t="s">
        <v>80</v>
      </c>
    </row>
    <row r="18" spans="1:18" s="5" customFormat="1" x14ac:dyDescent="0.2">
      <c r="A18" s="5" t="s">
        <v>104</v>
      </c>
      <c r="B18" s="5" t="s">
        <v>105</v>
      </c>
      <c r="C18" s="5">
        <v>2018</v>
      </c>
      <c r="D18" s="5" t="s">
        <v>106</v>
      </c>
      <c r="F18" s="5" t="s">
        <v>107</v>
      </c>
      <c r="G18" s="5" t="s">
        <v>108</v>
      </c>
      <c r="H18" s="5" t="s">
        <v>109</v>
      </c>
      <c r="I18" s="5">
        <v>3029743</v>
      </c>
      <c r="J18" s="5">
        <v>9783319951614</v>
      </c>
      <c r="K18" s="5" t="s">
        <v>13</v>
      </c>
      <c r="L18" s="5" t="s">
        <v>24</v>
      </c>
      <c r="N18" s="5" t="s">
        <v>74</v>
      </c>
      <c r="O18" s="5">
        <v>0.29499999999999998</v>
      </c>
      <c r="P18" s="5">
        <v>296</v>
      </c>
      <c r="Q18" t="s">
        <v>83</v>
      </c>
      <c r="R18" s="5" t="s">
        <v>81</v>
      </c>
    </row>
    <row r="19" spans="1:18" x14ac:dyDescent="0.2">
      <c r="A19" t="s">
        <v>18</v>
      </c>
      <c r="B19" t="s">
        <v>19</v>
      </c>
      <c r="C19">
        <v>2018</v>
      </c>
      <c r="D19" t="s">
        <v>20</v>
      </c>
      <c r="F19" t="s">
        <v>21</v>
      </c>
      <c r="G19" t="s">
        <v>22</v>
      </c>
      <c r="H19" t="s">
        <v>23</v>
      </c>
      <c r="I19">
        <v>21945357</v>
      </c>
      <c r="J19">
        <v>9783319734491</v>
      </c>
      <c r="K19" t="s">
        <v>13</v>
      </c>
      <c r="L19" t="s">
        <v>24</v>
      </c>
      <c r="N19" t="s">
        <v>84</v>
      </c>
      <c r="O19" t="s">
        <v>84</v>
      </c>
      <c r="P19" t="s">
        <v>84</v>
      </c>
      <c r="Q19" t="s">
        <v>83</v>
      </c>
      <c r="R19" t="s">
        <v>80</v>
      </c>
    </row>
    <row r="20" spans="1:18" x14ac:dyDescent="0.2">
      <c r="A20" t="s">
        <v>29</v>
      </c>
      <c r="B20" t="s">
        <v>30</v>
      </c>
      <c r="C20">
        <v>2016</v>
      </c>
      <c r="D20" t="s">
        <v>31</v>
      </c>
      <c r="F20" t="s">
        <v>32</v>
      </c>
      <c r="G20" t="s">
        <v>33</v>
      </c>
      <c r="H20" t="s">
        <v>34</v>
      </c>
      <c r="I20">
        <v>21660727</v>
      </c>
      <c r="J20">
        <v>9789899843462</v>
      </c>
      <c r="K20" t="s">
        <v>17</v>
      </c>
      <c r="L20" t="s">
        <v>24</v>
      </c>
      <c r="N20" t="s">
        <v>84</v>
      </c>
      <c r="O20">
        <v>0.14000000000000001</v>
      </c>
      <c r="P20">
        <v>8</v>
      </c>
      <c r="Q20" t="s">
        <v>83</v>
      </c>
      <c r="R20" t="s">
        <v>81</v>
      </c>
    </row>
    <row r="21" spans="1:18" x14ac:dyDescent="0.2">
      <c r="A21" t="s">
        <v>35</v>
      </c>
      <c r="B21" t="s">
        <v>36</v>
      </c>
      <c r="C21">
        <v>2016</v>
      </c>
      <c r="D21" t="s">
        <v>31</v>
      </c>
      <c r="F21" t="s">
        <v>37</v>
      </c>
      <c r="G21" t="s">
        <v>38</v>
      </c>
      <c r="H21" t="s">
        <v>39</v>
      </c>
      <c r="I21">
        <v>21660727</v>
      </c>
      <c r="J21">
        <v>9789899843462</v>
      </c>
      <c r="K21" t="s">
        <v>17</v>
      </c>
      <c r="L21" t="s">
        <v>24</v>
      </c>
      <c r="N21" t="s">
        <v>84</v>
      </c>
      <c r="O21">
        <v>0.14000000000000001</v>
      </c>
      <c r="P21">
        <v>8</v>
      </c>
      <c r="Q21" t="s">
        <v>83</v>
      </c>
      <c r="R21" t="s">
        <v>81</v>
      </c>
    </row>
    <row r="22" spans="1:18" x14ac:dyDescent="0.2">
      <c r="A22" t="s">
        <v>40</v>
      </c>
      <c r="B22" t="s">
        <v>41</v>
      </c>
      <c r="C22">
        <v>2016</v>
      </c>
      <c r="D22" t="s">
        <v>31</v>
      </c>
      <c r="E22">
        <v>1</v>
      </c>
      <c r="F22" t="s">
        <v>42</v>
      </c>
      <c r="G22" t="s">
        <v>43</v>
      </c>
      <c r="H22" t="s">
        <v>44</v>
      </c>
      <c r="I22">
        <v>21660727</v>
      </c>
      <c r="J22">
        <v>9789899843462</v>
      </c>
      <c r="K22" t="s">
        <v>17</v>
      </c>
      <c r="L22" t="s">
        <v>24</v>
      </c>
      <c r="N22" t="s">
        <v>84</v>
      </c>
      <c r="O22">
        <v>0.14000000000000001</v>
      </c>
      <c r="P22">
        <v>8</v>
      </c>
      <c r="Q22" t="s">
        <v>83</v>
      </c>
      <c r="R22" t="s">
        <v>80</v>
      </c>
    </row>
    <row r="23" spans="1:18" x14ac:dyDescent="0.2">
      <c r="A23" t="s">
        <v>45</v>
      </c>
      <c r="B23" t="s">
        <v>46</v>
      </c>
      <c r="C23">
        <v>2016</v>
      </c>
      <c r="D23" t="s">
        <v>31</v>
      </c>
      <c r="F23" t="s">
        <v>47</v>
      </c>
      <c r="G23" t="s">
        <v>48</v>
      </c>
      <c r="H23" t="s">
        <v>49</v>
      </c>
      <c r="I23">
        <v>21660727</v>
      </c>
      <c r="J23">
        <v>9789899843462</v>
      </c>
      <c r="K23" t="s">
        <v>17</v>
      </c>
      <c r="L23" t="s">
        <v>24</v>
      </c>
      <c r="N23" t="s">
        <v>84</v>
      </c>
      <c r="O23">
        <v>0.14000000000000001</v>
      </c>
      <c r="P23">
        <v>8</v>
      </c>
      <c r="Q23" t="s">
        <v>83</v>
      </c>
      <c r="R23" t="s">
        <v>81</v>
      </c>
    </row>
    <row r="24" spans="1:18" x14ac:dyDescent="0.2">
      <c r="A24" t="s">
        <v>50</v>
      </c>
      <c r="B24" t="s">
        <v>51</v>
      </c>
      <c r="C24">
        <v>2016</v>
      </c>
      <c r="D24" t="s">
        <v>52</v>
      </c>
      <c r="G24" t="s">
        <v>53</v>
      </c>
      <c r="H24" t="s">
        <v>54</v>
      </c>
      <c r="I24">
        <v>11321873</v>
      </c>
      <c r="K24" t="s">
        <v>17</v>
      </c>
      <c r="L24" t="s">
        <v>14</v>
      </c>
      <c r="N24" t="s">
        <v>76</v>
      </c>
      <c r="O24">
        <v>0.13</v>
      </c>
      <c r="P24">
        <v>3</v>
      </c>
      <c r="Q24" t="s">
        <v>83</v>
      </c>
      <c r="R24" t="s">
        <v>81</v>
      </c>
    </row>
    <row r="25" spans="1:18" x14ac:dyDescent="0.2">
      <c r="A25" t="s">
        <v>55</v>
      </c>
      <c r="B25" t="s">
        <v>56</v>
      </c>
      <c r="C25">
        <v>2015</v>
      </c>
      <c r="D25" t="s">
        <v>57</v>
      </c>
      <c r="E25">
        <v>2</v>
      </c>
      <c r="F25" t="s">
        <v>58</v>
      </c>
      <c r="G25" t="s">
        <v>59</v>
      </c>
      <c r="H25" t="s">
        <v>60</v>
      </c>
      <c r="J25">
        <v>9781479987078</v>
      </c>
      <c r="K25" t="s">
        <v>13</v>
      </c>
      <c r="L25" t="s">
        <v>24</v>
      </c>
      <c r="N25" t="s">
        <v>84</v>
      </c>
      <c r="O25" t="s">
        <v>84</v>
      </c>
      <c r="P25" t="s">
        <v>84</v>
      </c>
      <c r="Q25" t="s">
        <v>83</v>
      </c>
      <c r="R25" t="s">
        <v>80</v>
      </c>
    </row>
    <row r="26" spans="1:18" x14ac:dyDescent="0.2">
      <c r="A26" t="s">
        <v>62</v>
      </c>
      <c r="B26" t="s">
        <v>63</v>
      </c>
      <c r="C26">
        <v>2013</v>
      </c>
      <c r="D26" t="s">
        <v>64</v>
      </c>
      <c r="F26" t="s">
        <v>65</v>
      </c>
      <c r="G26" t="s">
        <v>66</v>
      </c>
      <c r="H26" t="s">
        <v>67</v>
      </c>
      <c r="J26">
        <v>9780191754142</v>
      </c>
      <c r="L26" t="s">
        <v>28</v>
      </c>
      <c r="N26" t="s">
        <v>84</v>
      </c>
      <c r="O26" t="s">
        <v>84</v>
      </c>
      <c r="P26" t="s">
        <v>84</v>
      </c>
      <c r="Q26" t="s">
        <v>83</v>
      </c>
      <c r="R26" t="s">
        <v>81</v>
      </c>
    </row>
  </sheetData>
  <autoFilter ref="A1:R26" xr:uid="{00000000-0009-0000-0000-000000000000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16" sqref="B16"/>
    </sheetView>
  </sheetViews>
  <sheetFormatPr baseColWidth="10" defaultRowHeight="16" x14ac:dyDescent="0.2"/>
  <cols>
    <col min="1" max="1" width="8.1640625" bestFit="1" customWidth="1"/>
    <col min="2" max="2" width="61.33203125" bestFit="1" customWidth="1"/>
  </cols>
  <sheetData>
    <row r="1" spans="1:2" x14ac:dyDescent="0.2">
      <c r="A1" s="4" t="s">
        <v>99</v>
      </c>
      <c r="B1" s="4" t="s">
        <v>100</v>
      </c>
    </row>
    <row r="2" spans="1:2" x14ac:dyDescent="0.2">
      <c r="A2" s="2" t="s">
        <v>84</v>
      </c>
      <c r="B2" s="2" t="s">
        <v>92</v>
      </c>
    </row>
    <row r="3" spans="1:2" x14ac:dyDescent="0.2">
      <c r="A3" s="2" t="s">
        <v>73</v>
      </c>
      <c r="B3" s="2" t="s">
        <v>93</v>
      </c>
    </row>
    <row r="4" spans="1:2" x14ac:dyDescent="0.2">
      <c r="A4" s="2" t="s">
        <v>74</v>
      </c>
      <c r="B4" s="2" t="s">
        <v>94</v>
      </c>
    </row>
    <row r="5" spans="1:2" x14ac:dyDescent="0.2">
      <c r="A5" s="2" t="s">
        <v>75</v>
      </c>
      <c r="B5" s="2" t="s">
        <v>95</v>
      </c>
    </row>
    <row r="6" spans="1:2" x14ac:dyDescent="0.2">
      <c r="A6" s="2" t="s">
        <v>76</v>
      </c>
      <c r="B6" s="2" t="s">
        <v>96</v>
      </c>
    </row>
    <row r="7" spans="1:2" x14ac:dyDescent="0.2">
      <c r="A7" s="2" t="s">
        <v>79</v>
      </c>
      <c r="B7" s="2" t="s">
        <v>101</v>
      </c>
    </row>
    <row r="8" spans="1:2" x14ac:dyDescent="0.2">
      <c r="A8" s="2" t="s">
        <v>77</v>
      </c>
      <c r="B8" s="2" t="s">
        <v>102</v>
      </c>
    </row>
    <row r="9" spans="1:2" x14ac:dyDescent="0.2">
      <c r="A9" s="2" t="s">
        <v>78</v>
      </c>
      <c r="B9" s="2" t="s">
        <v>97</v>
      </c>
    </row>
    <row r="10" spans="1:2" x14ac:dyDescent="0.2">
      <c r="A10" s="2" t="s">
        <v>83</v>
      </c>
      <c r="B10" s="2" t="s">
        <v>103</v>
      </c>
    </row>
    <row r="11" spans="1:2" x14ac:dyDescent="0.2">
      <c r="A11" s="2" t="s">
        <v>82</v>
      </c>
      <c r="B11" s="2" t="s">
        <v>98</v>
      </c>
    </row>
    <row r="12" spans="1:2" x14ac:dyDescent="0.2">
      <c r="A12" s="6" t="s">
        <v>182</v>
      </c>
      <c r="B12" s="6" t="s"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workbookViewId="0">
      <selection activeCell="K24" sqref="K24"/>
    </sheetView>
  </sheetViews>
  <sheetFormatPr baseColWidth="10" defaultRowHeight="16" x14ac:dyDescent="0.2"/>
  <sheetData>
    <row r="1" spans="1:5" x14ac:dyDescent="0.2">
      <c r="A1" t="str">
        <f>'dataset-unl2018'!R1</f>
        <v>First author</v>
      </c>
    </row>
    <row r="2" spans="1:5" x14ac:dyDescent="0.2">
      <c r="A2" t="str">
        <f>'dataset-unl2018'!R2</f>
        <v>Si</v>
      </c>
    </row>
    <row r="3" spans="1:5" x14ac:dyDescent="0.2">
      <c r="A3" t="str">
        <f>'dataset-unl2018'!R3</f>
        <v>Si</v>
      </c>
      <c r="C3" s="2" t="s">
        <v>89</v>
      </c>
      <c r="D3" s="2" t="s">
        <v>85</v>
      </c>
      <c r="E3" s="2" t="s">
        <v>120</v>
      </c>
    </row>
    <row r="4" spans="1:5" x14ac:dyDescent="0.2">
      <c r="A4" t="str">
        <f>'dataset-unl2018'!R4</f>
        <v>Si</v>
      </c>
      <c r="C4" s="2" t="s">
        <v>81</v>
      </c>
      <c r="D4" s="2">
        <f>COUNTIF(A2:A26,"Si")</f>
        <v>15</v>
      </c>
      <c r="E4" s="7">
        <f>(D4*100)/D7</f>
        <v>60</v>
      </c>
    </row>
    <row r="5" spans="1:5" x14ac:dyDescent="0.2">
      <c r="A5" t="str">
        <f>'dataset-unl2018'!R5</f>
        <v>Si</v>
      </c>
      <c r="C5" s="2" t="s">
        <v>80</v>
      </c>
      <c r="D5" s="2">
        <f>COUNTIF(A2:A26,"No")</f>
        <v>10</v>
      </c>
      <c r="E5" s="7">
        <f>(D5*100)/D7</f>
        <v>40</v>
      </c>
    </row>
    <row r="6" spans="1:5" x14ac:dyDescent="0.2">
      <c r="A6" t="str">
        <f>'dataset-unl2018'!R6</f>
        <v>Si</v>
      </c>
      <c r="C6" s="2"/>
      <c r="D6" s="2"/>
      <c r="E6" s="2"/>
    </row>
    <row r="7" spans="1:5" x14ac:dyDescent="0.2">
      <c r="A7" t="str">
        <f>'dataset-unl2018'!R7</f>
        <v>Si</v>
      </c>
      <c r="C7" s="2" t="s">
        <v>87</v>
      </c>
      <c r="D7" s="2">
        <f>SUM(D4:D6)</f>
        <v>25</v>
      </c>
      <c r="E7" s="2"/>
    </row>
    <row r="8" spans="1:5" x14ac:dyDescent="0.2">
      <c r="A8" t="str">
        <f>'dataset-unl2018'!R8</f>
        <v>Si</v>
      </c>
    </row>
    <row r="9" spans="1:5" x14ac:dyDescent="0.2">
      <c r="A9" t="str">
        <f>'dataset-unl2018'!R9</f>
        <v>No</v>
      </c>
    </row>
    <row r="10" spans="1:5" x14ac:dyDescent="0.2">
      <c r="A10" t="str">
        <f>'dataset-unl2018'!R10</f>
        <v>Si</v>
      </c>
    </row>
    <row r="11" spans="1:5" x14ac:dyDescent="0.2">
      <c r="A11" t="str">
        <f>'dataset-unl2018'!R11</f>
        <v>Si</v>
      </c>
    </row>
    <row r="12" spans="1:5" x14ac:dyDescent="0.2">
      <c r="A12" t="str">
        <f>'dataset-unl2018'!R12</f>
        <v>No</v>
      </c>
    </row>
    <row r="13" spans="1:5" x14ac:dyDescent="0.2">
      <c r="A13" t="str">
        <f>'dataset-unl2018'!R13</f>
        <v>No</v>
      </c>
    </row>
    <row r="14" spans="1:5" x14ac:dyDescent="0.2">
      <c r="A14" t="str">
        <f>'dataset-unl2018'!R14</f>
        <v>No</v>
      </c>
    </row>
    <row r="15" spans="1:5" x14ac:dyDescent="0.2">
      <c r="A15" t="str">
        <f>'dataset-unl2018'!R15</f>
        <v>No</v>
      </c>
    </row>
    <row r="16" spans="1:5" x14ac:dyDescent="0.2">
      <c r="A16" t="str">
        <f>'dataset-unl2018'!R16</f>
        <v>No</v>
      </c>
    </row>
    <row r="17" spans="1:1" x14ac:dyDescent="0.2">
      <c r="A17" t="str">
        <f>'dataset-unl2018'!R17</f>
        <v>No</v>
      </c>
    </row>
    <row r="18" spans="1:1" x14ac:dyDescent="0.2">
      <c r="A18" t="str">
        <f>'dataset-unl2018'!R18</f>
        <v>Si</v>
      </c>
    </row>
    <row r="19" spans="1:1" x14ac:dyDescent="0.2">
      <c r="A19" t="str">
        <f>'dataset-unl2018'!R19</f>
        <v>No</v>
      </c>
    </row>
    <row r="20" spans="1:1" x14ac:dyDescent="0.2">
      <c r="A20" t="str">
        <f>'dataset-unl2018'!R20</f>
        <v>Si</v>
      </c>
    </row>
    <row r="21" spans="1:1" x14ac:dyDescent="0.2">
      <c r="A21" t="str">
        <f>'dataset-unl2018'!R21</f>
        <v>Si</v>
      </c>
    </row>
    <row r="22" spans="1:1" x14ac:dyDescent="0.2">
      <c r="A22" t="str">
        <f>'dataset-unl2018'!R22</f>
        <v>No</v>
      </c>
    </row>
    <row r="23" spans="1:1" x14ac:dyDescent="0.2">
      <c r="A23" t="str">
        <f>'dataset-unl2018'!R23</f>
        <v>Si</v>
      </c>
    </row>
    <row r="24" spans="1:1" x14ac:dyDescent="0.2">
      <c r="A24" t="str">
        <f>'dataset-unl2018'!R24</f>
        <v>Si</v>
      </c>
    </row>
    <row r="25" spans="1:1" x14ac:dyDescent="0.2">
      <c r="A25" t="str">
        <f>'dataset-unl2018'!R25</f>
        <v>No</v>
      </c>
    </row>
    <row r="26" spans="1:1" x14ac:dyDescent="0.2">
      <c r="A26" t="str">
        <f>'dataset-unl2018'!R26</f>
        <v>Si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"/>
  <sheetViews>
    <sheetView topLeftCell="A5" zoomScale="130" zoomScaleNormal="130" zoomScalePageLayoutView="130" workbookViewId="0">
      <selection activeCell="M20" sqref="M20"/>
    </sheetView>
  </sheetViews>
  <sheetFormatPr baseColWidth="10" defaultRowHeight="16" x14ac:dyDescent="0.2"/>
  <cols>
    <col min="4" max="4" width="12.1640625" bestFit="1" customWidth="1"/>
  </cols>
  <sheetData>
    <row r="1" spans="1:6" x14ac:dyDescent="0.2">
      <c r="A1" t="str">
        <f>'dataset-unl2018'!C1</f>
        <v>Year</v>
      </c>
    </row>
    <row r="2" spans="1:6" x14ac:dyDescent="0.2">
      <c r="A2">
        <f>'dataset-unl2018'!C2</f>
        <v>2019</v>
      </c>
    </row>
    <row r="3" spans="1:6" x14ac:dyDescent="0.2">
      <c r="A3">
        <f>'dataset-unl2018'!C3</f>
        <v>2019</v>
      </c>
      <c r="C3" s="2" t="s">
        <v>88</v>
      </c>
      <c r="D3" s="2" t="s">
        <v>90</v>
      </c>
    </row>
    <row r="4" spans="1:6" x14ac:dyDescent="0.2">
      <c r="A4">
        <f>'dataset-unl2018'!C4</f>
        <v>2019</v>
      </c>
      <c r="C4" s="2">
        <v>1976</v>
      </c>
      <c r="D4" s="2">
        <v>0</v>
      </c>
      <c r="E4" s="1"/>
      <c r="F4" s="1"/>
    </row>
    <row r="5" spans="1:6" x14ac:dyDescent="0.2">
      <c r="A5">
        <f>'dataset-unl2018'!C5</f>
        <v>2019</v>
      </c>
      <c r="C5" s="2">
        <v>1993</v>
      </c>
      <c r="D5" s="2">
        <v>0</v>
      </c>
      <c r="E5" s="1"/>
      <c r="F5" s="1"/>
    </row>
    <row r="6" spans="1:6" x14ac:dyDescent="0.2">
      <c r="A6">
        <f>'dataset-unl2018'!C6</f>
        <v>2019</v>
      </c>
      <c r="C6" s="2">
        <v>1994</v>
      </c>
      <c r="D6" s="2">
        <f>COUNTIF(A2:A27,1994)</f>
        <v>0</v>
      </c>
      <c r="E6" s="1"/>
      <c r="F6" s="1"/>
    </row>
    <row r="7" spans="1:6" x14ac:dyDescent="0.2">
      <c r="A7">
        <f>'dataset-unl2018'!C7</f>
        <v>2019</v>
      </c>
      <c r="C7" s="2">
        <v>1995</v>
      </c>
      <c r="D7" s="2">
        <f>COUNTIF(A2:A27,1995)</f>
        <v>0</v>
      </c>
      <c r="E7" s="1"/>
      <c r="F7" s="1"/>
    </row>
    <row r="8" spans="1:6" x14ac:dyDescent="0.2">
      <c r="A8">
        <f>'dataset-unl2018'!C8</f>
        <v>2019</v>
      </c>
      <c r="C8" s="2">
        <v>1996</v>
      </c>
      <c r="D8" s="3">
        <f>COUNTIF(A2:A27,1996)</f>
        <v>0</v>
      </c>
      <c r="E8" s="1"/>
      <c r="F8" s="1"/>
    </row>
    <row r="9" spans="1:6" x14ac:dyDescent="0.2">
      <c r="A9">
        <f>'dataset-unl2018'!C9</f>
        <v>2019</v>
      </c>
      <c r="C9" s="2">
        <v>1997</v>
      </c>
      <c r="D9" s="2">
        <f>COUNTIF(A2:A27,1997)</f>
        <v>0</v>
      </c>
      <c r="E9" s="1"/>
      <c r="F9" s="1"/>
    </row>
    <row r="10" spans="1:6" x14ac:dyDescent="0.2">
      <c r="A10">
        <f>'dataset-unl2018'!C10</f>
        <v>2019</v>
      </c>
      <c r="C10" s="2">
        <v>1998</v>
      </c>
      <c r="D10" s="2">
        <f>COUNTIF(A2:A27,1998)</f>
        <v>0</v>
      </c>
      <c r="E10" s="1"/>
      <c r="F10" s="1"/>
    </row>
    <row r="11" spans="1:6" x14ac:dyDescent="0.2">
      <c r="A11">
        <f>'dataset-unl2018'!C11</f>
        <v>2019</v>
      </c>
      <c r="C11" s="2">
        <v>1999</v>
      </c>
      <c r="D11" s="2">
        <f>COUNTIF(A2:A27,1999)</f>
        <v>0</v>
      </c>
      <c r="E11" s="1"/>
      <c r="F11" s="1"/>
    </row>
    <row r="12" spans="1:6" x14ac:dyDescent="0.2">
      <c r="A12">
        <f>'dataset-unl2018'!C12</f>
        <v>2019</v>
      </c>
      <c r="C12" s="2">
        <v>2000</v>
      </c>
      <c r="D12" s="2">
        <f>COUNTIF(A2:A27,2000)</f>
        <v>0</v>
      </c>
    </row>
    <row r="13" spans="1:6" x14ac:dyDescent="0.2">
      <c r="A13">
        <f>'dataset-unl2018'!C13</f>
        <v>2019</v>
      </c>
      <c r="C13" s="2">
        <v>2001</v>
      </c>
      <c r="D13" s="2">
        <f>COUNTIF(A2:A27,2001)</f>
        <v>0</v>
      </c>
      <c r="E13" s="1"/>
      <c r="F13" s="1"/>
    </row>
    <row r="14" spans="1:6" x14ac:dyDescent="0.2">
      <c r="A14">
        <f>'dataset-unl2018'!C14</f>
        <v>2019</v>
      </c>
      <c r="C14" s="2">
        <v>2002</v>
      </c>
      <c r="D14" s="2">
        <f>COUNTIF(A2:A27,2002)</f>
        <v>0</v>
      </c>
      <c r="E14" s="1"/>
      <c r="F14" s="1"/>
    </row>
    <row r="15" spans="1:6" x14ac:dyDescent="0.2">
      <c r="A15">
        <f>'dataset-unl2018'!C15</f>
        <v>2018</v>
      </c>
      <c r="C15" s="2">
        <v>2003</v>
      </c>
      <c r="D15" s="2">
        <f>COUNTIF(A2:A27,2003)</f>
        <v>0</v>
      </c>
      <c r="E15" s="1"/>
      <c r="F15" s="1"/>
    </row>
    <row r="16" spans="1:6" x14ac:dyDescent="0.2">
      <c r="A16">
        <f>'dataset-unl2018'!C16</f>
        <v>2018</v>
      </c>
      <c r="C16" s="2">
        <v>2004</v>
      </c>
      <c r="D16" s="2">
        <f>COUNTIF(A2:A27,2004)</f>
        <v>0</v>
      </c>
      <c r="E16" s="1"/>
      <c r="F16" s="1"/>
    </row>
    <row r="17" spans="1:6" x14ac:dyDescent="0.2">
      <c r="A17">
        <f>'dataset-unl2018'!C17</f>
        <v>2018</v>
      </c>
      <c r="C17" s="2">
        <v>2005</v>
      </c>
      <c r="D17" s="2">
        <f>COUNTIF(A2:A27,2005)</f>
        <v>0</v>
      </c>
      <c r="E17" s="1"/>
      <c r="F17" s="1"/>
    </row>
    <row r="18" spans="1:6" x14ac:dyDescent="0.2">
      <c r="A18">
        <f>'dataset-unl2018'!C18</f>
        <v>2018</v>
      </c>
      <c r="C18" s="2">
        <v>2006</v>
      </c>
      <c r="D18" s="2">
        <f>COUNTIF(A2:A27,2006)</f>
        <v>0</v>
      </c>
      <c r="E18" s="1"/>
      <c r="F18" s="1"/>
    </row>
    <row r="19" spans="1:6" x14ac:dyDescent="0.2">
      <c r="A19">
        <f>'dataset-unl2018'!C19</f>
        <v>2018</v>
      </c>
      <c r="C19" s="2">
        <v>2007</v>
      </c>
      <c r="D19" s="2">
        <f>COUNTIF(A2:A27,2007)</f>
        <v>0</v>
      </c>
      <c r="E19" s="1"/>
      <c r="F19" s="1"/>
    </row>
    <row r="20" spans="1:6" x14ac:dyDescent="0.2">
      <c r="A20">
        <f>'dataset-unl2018'!C20</f>
        <v>2016</v>
      </c>
      <c r="C20" s="2">
        <v>2008</v>
      </c>
      <c r="D20" s="2">
        <f>COUNTIF(A2:A27,2008)</f>
        <v>0</v>
      </c>
      <c r="E20" s="1"/>
      <c r="F20" s="1"/>
    </row>
    <row r="21" spans="1:6" x14ac:dyDescent="0.2">
      <c r="A21">
        <f>'dataset-unl2018'!C21</f>
        <v>2016</v>
      </c>
      <c r="C21" s="2">
        <v>2009</v>
      </c>
      <c r="D21" s="2">
        <f>COUNTIF(A2:A27,2009)</f>
        <v>0</v>
      </c>
      <c r="E21" s="1"/>
      <c r="F21" s="1"/>
    </row>
    <row r="22" spans="1:6" x14ac:dyDescent="0.2">
      <c r="A22">
        <f>'dataset-unl2018'!C22</f>
        <v>2016</v>
      </c>
      <c r="C22" s="2">
        <v>2010</v>
      </c>
      <c r="D22" s="2">
        <f>COUNTIF(A2:A27,2010)</f>
        <v>0</v>
      </c>
      <c r="E22" s="1"/>
      <c r="F22" s="1"/>
    </row>
    <row r="23" spans="1:6" x14ac:dyDescent="0.2">
      <c r="A23">
        <f>'dataset-unl2018'!C23</f>
        <v>2016</v>
      </c>
      <c r="C23" s="2">
        <v>2011</v>
      </c>
      <c r="D23" s="2">
        <f>COUNTIF(A2:A27,2011)</f>
        <v>0</v>
      </c>
      <c r="E23" s="1"/>
      <c r="F23" s="1"/>
    </row>
    <row r="24" spans="1:6" x14ac:dyDescent="0.2">
      <c r="A24">
        <f>'dataset-unl2018'!C24</f>
        <v>2016</v>
      </c>
      <c r="C24" s="2">
        <v>2012</v>
      </c>
      <c r="D24" s="2">
        <f>COUNTIF(A2:A27,2012)</f>
        <v>0</v>
      </c>
      <c r="E24" s="1"/>
      <c r="F24" s="1"/>
    </row>
    <row r="25" spans="1:6" x14ac:dyDescent="0.2">
      <c r="A25">
        <f>'dataset-unl2018'!C25</f>
        <v>2015</v>
      </c>
      <c r="C25" s="2">
        <v>2013</v>
      </c>
      <c r="D25" s="2">
        <f>COUNTIF(A2:A27,2013)</f>
        <v>1</v>
      </c>
      <c r="E25" s="1"/>
      <c r="F25" s="1"/>
    </row>
    <row r="26" spans="1:6" x14ac:dyDescent="0.2">
      <c r="A26">
        <f>'dataset-unl2018'!C26</f>
        <v>2013</v>
      </c>
      <c r="C26" s="2">
        <v>2014</v>
      </c>
      <c r="D26" s="2">
        <f>COUNTIF(A2:A27,2014)</f>
        <v>0</v>
      </c>
      <c r="E26" s="1"/>
      <c r="F26" s="1"/>
    </row>
    <row r="27" spans="1:6" x14ac:dyDescent="0.2">
      <c r="C27" s="2">
        <v>2015</v>
      </c>
      <c r="D27" s="2">
        <f>COUNTIF(A2:A27,2015)</f>
        <v>1</v>
      </c>
      <c r="E27" s="1"/>
      <c r="F27" s="1"/>
    </row>
    <row r="28" spans="1:6" x14ac:dyDescent="0.2">
      <c r="C28" s="2">
        <v>2016</v>
      </c>
      <c r="D28" s="2">
        <f>COUNTIF(A2:A27,2016)</f>
        <v>5</v>
      </c>
      <c r="E28" s="1"/>
      <c r="F28" s="1"/>
    </row>
    <row r="29" spans="1:6" x14ac:dyDescent="0.2">
      <c r="C29" s="2">
        <v>2017</v>
      </c>
      <c r="D29" s="2">
        <f>COUNTIF(A2:A27,2017)</f>
        <v>0</v>
      </c>
      <c r="E29" s="1"/>
      <c r="F29" s="1"/>
    </row>
    <row r="30" spans="1:6" x14ac:dyDescent="0.2">
      <c r="C30" s="2">
        <v>2018</v>
      </c>
      <c r="D30" s="2">
        <f>COUNTIF(A2:A27,2018)</f>
        <v>5</v>
      </c>
      <c r="E30" s="1"/>
      <c r="F30" s="1"/>
    </row>
    <row r="31" spans="1:6" x14ac:dyDescent="0.2">
      <c r="C31" s="9">
        <v>2019</v>
      </c>
      <c r="D31" s="2">
        <f>COUNTIF(A2:A27,2019)</f>
        <v>13</v>
      </c>
    </row>
    <row r="32" spans="1:6" x14ac:dyDescent="0.2">
      <c r="C32" s="2">
        <v>2020</v>
      </c>
      <c r="D32" s="2">
        <f>COUNTIF(A2:A27,2020)</f>
        <v>0</v>
      </c>
    </row>
    <row r="33" spans="3:4" x14ac:dyDescent="0.2">
      <c r="C33" s="2" t="s">
        <v>87</v>
      </c>
      <c r="D33" s="2">
        <f>SUM(D4:D32)</f>
        <v>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6"/>
  <sheetViews>
    <sheetView tabSelected="1" workbookViewId="0">
      <selection activeCell="D20" sqref="D20"/>
    </sheetView>
  </sheetViews>
  <sheetFormatPr baseColWidth="10" defaultRowHeight="16" x14ac:dyDescent="0.2"/>
  <sheetData>
    <row r="1" spans="1:5" x14ac:dyDescent="0.2">
      <c r="A1" t="str">
        <f>'dataset-unl2018'!N1</f>
        <v>Quartil</v>
      </c>
    </row>
    <row r="2" spans="1:5" x14ac:dyDescent="0.2">
      <c r="A2" t="str">
        <f>'dataset-unl2018'!N2</f>
        <v>Q3</v>
      </c>
    </row>
    <row r="3" spans="1:5" x14ac:dyDescent="0.2">
      <c r="A3" t="str">
        <f>'dataset-unl2018'!N3</f>
        <v>Q3</v>
      </c>
      <c r="C3" s="2" t="s">
        <v>68</v>
      </c>
      <c r="D3" s="2" t="s">
        <v>86</v>
      </c>
      <c r="E3" s="2" t="s">
        <v>120</v>
      </c>
    </row>
    <row r="4" spans="1:5" x14ac:dyDescent="0.2">
      <c r="A4" t="str">
        <f>'dataset-unl2018'!N4</f>
        <v>Q3</v>
      </c>
      <c r="C4" s="2" t="s">
        <v>73</v>
      </c>
      <c r="D4" s="2">
        <f>COUNTIF(A2:A26,"Q1")</f>
        <v>0</v>
      </c>
      <c r="E4" s="7">
        <f>(D4*100)/D10</f>
        <v>0</v>
      </c>
    </row>
    <row r="5" spans="1:5" x14ac:dyDescent="0.2">
      <c r="A5" t="str">
        <f>'dataset-unl2018'!N5</f>
        <v>NA</v>
      </c>
      <c r="C5" s="2" t="s">
        <v>74</v>
      </c>
      <c r="D5" s="2">
        <f>COUNTIF(A2:A26,"Q2")</f>
        <v>1</v>
      </c>
      <c r="E5" s="7">
        <f>(D5*100)/D10</f>
        <v>4</v>
      </c>
    </row>
    <row r="6" spans="1:5" x14ac:dyDescent="0.2">
      <c r="A6" t="str">
        <f>'dataset-unl2018'!N6</f>
        <v>Q4</v>
      </c>
      <c r="C6" s="2" t="s">
        <v>75</v>
      </c>
      <c r="D6" s="2">
        <f>COUNTIF(A2:A26,"Q3")</f>
        <v>4</v>
      </c>
      <c r="E6" s="7">
        <f>(D6*100)/D10</f>
        <v>16</v>
      </c>
    </row>
    <row r="7" spans="1:5" x14ac:dyDescent="0.2">
      <c r="A7" t="str">
        <f>'dataset-unl2018'!N7</f>
        <v>NA</v>
      </c>
      <c r="C7" s="2" t="s">
        <v>76</v>
      </c>
      <c r="D7" s="2">
        <f>COUNTIF(A2:A26,"Q4")</f>
        <v>3</v>
      </c>
      <c r="E7" s="7">
        <f>(D7*100)/D10</f>
        <v>12</v>
      </c>
    </row>
    <row r="8" spans="1:5" x14ac:dyDescent="0.2">
      <c r="A8" t="str">
        <f>'dataset-unl2018'!N8</f>
        <v>NA</v>
      </c>
      <c r="C8" s="2" t="s">
        <v>84</v>
      </c>
      <c r="D8" s="2">
        <f>COUNTIF(A2:A26,"NA")</f>
        <v>17</v>
      </c>
      <c r="E8" s="7">
        <f>(D8*100)/D10</f>
        <v>68</v>
      </c>
    </row>
    <row r="9" spans="1:5" x14ac:dyDescent="0.2">
      <c r="A9" t="str">
        <f>'dataset-unl2018'!N9</f>
        <v>Q4</v>
      </c>
      <c r="C9" s="2"/>
      <c r="D9" s="2"/>
      <c r="E9" s="2"/>
    </row>
    <row r="10" spans="1:5" x14ac:dyDescent="0.2">
      <c r="A10" t="str">
        <f>'dataset-unl2018'!N10</f>
        <v>Q3</v>
      </c>
      <c r="C10" s="2" t="s">
        <v>87</v>
      </c>
      <c r="D10" s="2">
        <f>SUM(D4:D9)</f>
        <v>25</v>
      </c>
      <c r="E10" s="2"/>
    </row>
    <row r="11" spans="1:5" x14ac:dyDescent="0.2">
      <c r="A11" t="str">
        <f>'dataset-unl2018'!N11</f>
        <v>NA</v>
      </c>
    </row>
    <row r="12" spans="1:5" x14ac:dyDescent="0.2">
      <c r="A12" t="str">
        <f>'dataset-unl2018'!N12</f>
        <v>NA</v>
      </c>
    </row>
    <row r="13" spans="1:5" x14ac:dyDescent="0.2">
      <c r="A13" t="str">
        <f>'dataset-unl2018'!N13</f>
        <v>NA</v>
      </c>
    </row>
    <row r="14" spans="1:5" x14ac:dyDescent="0.2">
      <c r="A14" t="str">
        <f>'dataset-unl2018'!N14</f>
        <v>NA</v>
      </c>
    </row>
    <row r="15" spans="1:5" x14ac:dyDescent="0.2">
      <c r="A15" t="str">
        <f>'dataset-unl2018'!N15</f>
        <v>NA</v>
      </c>
    </row>
    <row r="16" spans="1:5" x14ac:dyDescent="0.2">
      <c r="A16" t="str">
        <f>'dataset-unl2018'!N16</f>
        <v>NA</v>
      </c>
    </row>
    <row r="17" spans="1:1" x14ac:dyDescent="0.2">
      <c r="A17" t="str">
        <f>'dataset-unl2018'!N17</f>
        <v>NA</v>
      </c>
    </row>
    <row r="18" spans="1:1" x14ac:dyDescent="0.2">
      <c r="A18" t="str">
        <f>'dataset-unl2018'!N18</f>
        <v>Q2</v>
      </c>
    </row>
    <row r="19" spans="1:1" x14ac:dyDescent="0.2">
      <c r="A19" t="str">
        <f>'dataset-unl2018'!N19</f>
        <v>NA</v>
      </c>
    </row>
    <row r="20" spans="1:1" x14ac:dyDescent="0.2">
      <c r="A20" t="str">
        <f>'dataset-unl2018'!N20</f>
        <v>NA</v>
      </c>
    </row>
    <row r="21" spans="1:1" x14ac:dyDescent="0.2">
      <c r="A21" t="str">
        <f>'dataset-unl2018'!N21</f>
        <v>NA</v>
      </c>
    </row>
    <row r="22" spans="1:1" x14ac:dyDescent="0.2">
      <c r="A22" t="str">
        <f>'dataset-unl2018'!N22</f>
        <v>NA</v>
      </c>
    </row>
    <row r="23" spans="1:1" x14ac:dyDescent="0.2">
      <c r="A23" t="str">
        <f>'dataset-unl2018'!N23</f>
        <v>NA</v>
      </c>
    </row>
    <row r="24" spans="1:1" x14ac:dyDescent="0.2">
      <c r="A24" t="str">
        <f>'dataset-unl2018'!N24</f>
        <v>Q4</v>
      </c>
    </row>
    <row r="25" spans="1:1" x14ac:dyDescent="0.2">
      <c r="A25" t="str">
        <f>'dataset-unl2018'!N25</f>
        <v>NA</v>
      </c>
    </row>
    <row r="26" spans="1:1" x14ac:dyDescent="0.2">
      <c r="A26" t="str">
        <f>'dataset-unl2018'!N26</f>
        <v>NA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6"/>
  <sheetViews>
    <sheetView workbookViewId="0">
      <selection activeCell="O19" sqref="O19"/>
    </sheetView>
  </sheetViews>
  <sheetFormatPr baseColWidth="10" defaultRowHeight="16" x14ac:dyDescent="0.2"/>
  <cols>
    <col min="3" max="3" width="15.6640625" bestFit="1" customWidth="1"/>
  </cols>
  <sheetData>
    <row r="1" spans="1:5" x14ac:dyDescent="0.2">
      <c r="A1" t="str">
        <f>'dataset-unl2018'!L1</f>
        <v>Document Type</v>
      </c>
    </row>
    <row r="2" spans="1:5" x14ac:dyDescent="0.2">
      <c r="A2" t="str">
        <f>'dataset-unl2018'!L2</f>
        <v>Article</v>
      </c>
    </row>
    <row r="3" spans="1:5" x14ac:dyDescent="0.2">
      <c r="A3" t="str">
        <f>'dataset-unl2018'!L3</f>
        <v>Article</v>
      </c>
      <c r="C3" s="2" t="s">
        <v>11</v>
      </c>
      <c r="D3" s="2" t="s">
        <v>86</v>
      </c>
      <c r="E3" s="2" t="s">
        <v>120</v>
      </c>
    </row>
    <row r="4" spans="1:5" x14ac:dyDescent="0.2">
      <c r="A4" t="str">
        <f>'dataset-unl2018'!L4</f>
        <v>Article</v>
      </c>
      <c r="C4" s="2" t="s">
        <v>14</v>
      </c>
      <c r="D4" s="2">
        <f>COUNTIF(A2:A285,"Article")</f>
        <v>10</v>
      </c>
      <c r="E4" s="7">
        <f>(D4*100)/D13</f>
        <v>40</v>
      </c>
    </row>
    <row r="5" spans="1:5" x14ac:dyDescent="0.2">
      <c r="A5" t="str">
        <f>'dataset-unl2018'!L5</f>
        <v>Article</v>
      </c>
      <c r="C5" s="2" t="s">
        <v>15</v>
      </c>
      <c r="D5" s="2">
        <f>COUNTIF(A2:A285,"Article in Press")</f>
        <v>0</v>
      </c>
      <c r="E5" s="7">
        <f>(D5*100)/D13</f>
        <v>0</v>
      </c>
    </row>
    <row r="6" spans="1:5" x14ac:dyDescent="0.2">
      <c r="A6" t="str">
        <f>'dataset-unl2018'!L6</f>
        <v>Article</v>
      </c>
      <c r="C6" s="2" t="s">
        <v>24</v>
      </c>
      <c r="D6" s="2">
        <f>COUNTIF(A2:A285,"Conference Paper")</f>
        <v>14</v>
      </c>
      <c r="E6" s="7">
        <f>(D6*100)/D13</f>
        <v>56</v>
      </c>
    </row>
    <row r="7" spans="1:5" x14ac:dyDescent="0.2">
      <c r="A7" t="str">
        <f>'dataset-unl2018'!L7</f>
        <v>Conference Paper</v>
      </c>
      <c r="C7" s="2" t="s">
        <v>25</v>
      </c>
      <c r="D7" s="2">
        <f>COUNTIF(A2:A285,"Short Survey")</f>
        <v>0</v>
      </c>
      <c r="E7" s="7">
        <f>(D7*100)/D13</f>
        <v>0</v>
      </c>
    </row>
    <row r="8" spans="1:5" x14ac:dyDescent="0.2">
      <c r="A8" t="str">
        <f>'dataset-unl2018'!L8</f>
        <v>Conference Paper</v>
      </c>
      <c r="C8" s="2" t="s">
        <v>27</v>
      </c>
      <c r="D8" s="2">
        <f>COUNTIF(A2:A285,"Review")</f>
        <v>0</v>
      </c>
      <c r="E8" s="7">
        <f>(D8*100)/D13</f>
        <v>0</v>
      </c>
    </row>
    <row r="9" spans="1:5" x14ac:dyDescent="0.2">
      <c r="A9" t="str">
        <f>'dataset-unl2018'!L9</f>
        <v>Article</v>
      </c>
      <c r="C9" s="2" t="s">
        <v>61</v>
      </c>
      <c r="D9" s="2">
        <f>COUNTIF(A2:A285,"Editorial")</f>
        <v>0</v>
      </c>
      <c r="E9" s="7">
        <f>(D9*100)/D13</f>
        <v>0</v>
      </c>
    </row>
    <row r="10" spans="1:5" x14ac:dyDescent="0.2">
      <c r="A10" t="str">
        <f>'dataset-unl2018'!L10</f>
        <v>Article</v>
      </c>
      <c r="C10" s="2" t="s">
        <v>28</v>
      </c>
      <c r="D10" s="2">
        <f>COUNTIF(A2:A285,"Book Chapter")</f>
        <v>1</v>
      </c>
      <c r="E10" s="7">
        <f>(D10*100)/D13</f>
        <v>4</v>
      </c>
    </row>
    <row r="11" spans="1:5" x14ac:dyDescent="0.2">
      <c r="A11" t="str">
        <f>'dataset-unl2018'!L11</f>
        <v>Article</v>
      </c>
      <c r="C11" s="2" t="s">
        <v>91</v>
      </c>
      <c r="D11" s="2">
        <f>COUNTIF(A2:A285,"Note")</f>
        <v>0</v>
      </c>
      <c r="E11" s="7">
        <f>(D11*100)/D13</f>
        <v>0</v>
      </c>
    </row>
    <row r="12" spans="1:5" x14ac:dyDescent="0.2">
      <c r="A12" t="str">
        <f>'dataset-unl2018'!L12</f>
        <v>Conference Paper</v>
      </c>
      <c r="C12" s="2"/>
      <c r="D12" s="2"/>
      <c r="E12" s="2"/>
    </row>
    <row r="13" spans="1:5" x14ac:dyDescent="0.2">
      <c r="A13" t="str">
        <f>'dataset-unl2018'!L13</f>
        <v>Conference Paper</v>
      </c>
      <c r="C13" s="2" t="s">
        <v>87</v>
      </c>
      <c r="D13" s="2">
        <f>SUM(D4:D11)</f>
        <v>25</v>
      </c>
      <c r="E13" s="2"/>
    </row>
    <row r="14" spans="1:5" x14ac:dyDescent="0.2">
      <c r="A14" t="str">
        <f>'dataset-unl2018'!L14</f>
        <v>Conference Paper</v>
      </c>
    </row>
    <row r="15" spans="1:5" x14ac:dyDescent="0.2">
      <c r="A15" t="str">
        <f>'dataset-unl2018'!L15</f>
        <v>Article</v>
      </c>
    </row>
    <row r="16" spans="1:5" x14ac:dyDescent="0.2">
      <c r="A16" t="str">
        <f>'dataset-unl2018'!L16</f>
        <v>Conference Paper</v>
      </c>
    </row>
    <row r="17" spans="1:1" x14ac:dyDescent="0.2">
      <c r="A17" t="str">
        <f>'dataset-unl2018'!L17</f>
        <v>Conference Paper</v>
      </c>
    </row>
    <row r="18" spans="1:1" x14ac:dyDescent="0.2">
      <c r="A18" t="str">
        <f>'dataset-unl2018'!L18</f>
        <v>Conference Paper</v>
      </c>
    </row>
    <row r="19" spans="1:1" x14ac:dyDescent="0.2">
      <c r="A19" t="str">
        <f>'dataset-unl2018'!L19</f>
        <v>Conference Paper</v>
      </c>
    </row>
    <row r="20" spans="1:1" x14ac:dyDescent="0.2">
      <c r="A20" t="str">
        <f>'dataset-unl2018'!L20</f>
        <v>Conference Paper</v>
      </c>
    </row>
    <row r="21" spans="1:1" x14ac:dyDescent="0.2">
      <c r="A21" t="str">
        <f>'dataset-unl2018'!L21</f>
        <v>Conference Paper</v>
      </c>
    </row>
    <row r="22" spans="1:1" x14ac:dyDescent="0.2">
      <c r="A22" t="str">
        <f>'dataset-unl2018'!L22</f>
        <v>Conference Paper</v>
      </c>
    </row>
    <row r="23" spans="1:1" x14ac:dyDescent="0.2">
      <c r="A23" t="str">
        <f>'dataset-unl2018'!L23</f>
        <v>Conference Paper</v>
      </c>
    </row>
    <row r="24" spans="1:1" x14ac:dyDescent="0.2">
      <c r="A24" t="str">
        <f>'dataset-unl2018'!L24</f>
        <v>Article</v>
      </c>
    </row>
    <row r="25" spans="1:1" x14ac:dyDescent="0.2">
      <c r="A25" t="str">
        <f>'dataset-unl2018'!L25</f>
        <v>Conference Paper</v>
      </c>
    </row>
    <row r="26" spans="1:1" x14ac:dyDescent="0.2">
      <c r="A26" t="str">
        <f>'dataset-unl2018'!L26</f>
        <v>Book Chapter</v>
      </c>
    </row>
  </sheetData>
  <autoFilter ref="A1:A199" xr:uid="{00000000-0009-0000-0000-000006000000}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dataset-unl2018</vt:lpstr>
      <vt:lpstr>Leyendas</vt:lpstr>
      <vt:lpstr>Primer-autor</vt:lpstr>
      <vt:lpstr>Anio</vt:lpstr>
      <vt:lpstr>Quartil</vt:lpstr>
      <vt:lpstr>Tipo-Documento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Chamba-Eras</dc:creator>
  <cp:lastModifiedBy>Microsoft Office User</cp:lastModifiedBy>
  <cp:lastPrinted>2020-03-02T01:22:49Z</cp:lastPrinted>
  <dcterms:created xsi:type="dcterms:W3CDTF">2018-04-23T21:00:01Z</dcterms:created>
  <dcterms:modified xsi:type="dcterms:W3CDTF">2020-03-10T13:16:48Z</dcterms:modified>
</cp:coreProperties>
</file>