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luisantonio/Dropbox/UNL/2019/Scopus/Marzo2020/"/>
    </mc:Choice>
  </mc:AlternateContent>
  <xr:revisionPtr revIDLastSave="0" documentId="13_ncr:1_{CA0FAF51-4254-1749-BD9F-48B42D22A067}" xr6:coauthVersionLast="45" xr6:coauthVersionMax="45" xr10:uidLastSave="{00000000-0000-0000-0000-000000000000}"/>
  <bookViews>
    <workbookView xWindow="360" yWindow="460" windowWidth="24560" windowHeight="14760" tabRatio="500" activeTab="6" xr2:uid="{00000000-000D-0000-FFFF-FFFF00000000}"/>
  </bookViews>
  <sheets>
    <sheet name="dataset-unl2018" sheetId="1" r:id="rId1"/>
    <sheet name="Leyendas" sheetId="11" r:id="rId2"/>
    <sheet name="Ranking-autor" sheetId="10" r:id="rId3"/>
    <sheet name="Primer-autor" sheetId="6" r:id="rId4"/>
    <sheet name="Anio" sheetId="5" r:id="rId5"/>
    <sheet name="Quartil" sheetId="4" r:id="rId6"/>
    <sheet name="Tipo-Documento" sheetId="3" r:id="rId7"/>
  </sheets>
  <definedNames>
    <definedName name="_xlnm._FilterDatabase" localSheetId="0" hidden="1">'dataset-unl2018'!$A$1:$R$48</definedName>
    <definedName name="_xlnm._FilterDatabase" localSheetId="6" hidden="1">'Tipo-Documento'!$A$1:$A$199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0" l="1"/>
  <c r="E17" i="10"/>
  <c r="E16" i="10"/>
  <c r="E11" i="10"/>
  <c r="E13" i="10"/>
  <c r="E14" i="10"/>
  <c r="E15" i="10"/>
  <c r="E8" i="10"/>
  <c r="E7" i="10"/>
  <c r="E10" i="10"/>
  <c r="D11" i="3"/>
  <c r="D10" i="3"/>
  <c r="D9" i="3"/>
  <c r="D8" i="3"/>
  <c r="D7" i="3"/>
  <c r="D6" i="3"/>
  <c r="D5" i="3"/>
  <c r="D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D8" i="4"/>
  <c r="D7" i="4"/>
  <c r="D6" i="4"/>
  <c r="D5" i="4"/>
  <c r="D4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D5" i="6"/>
  <c r="D4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2" i="3"/>
  <c r="A2" i="4"/>
  <c r="A2" i="5"/>
  <c r="A2" i="6"/>
  <c r="E2" i="10" l="1"/>
  <c r="E3" i="10"/>
  <c r="E5" i="10"/>
  <c r="E4" i="10"/>
  <c r="E6" i="10"/>
  <c r="E9" i="10"/>
  <c r="D33" i="5" l="1"/>
  <c r="A1" i="3"/>
  <c r="A1" i="6" l="1"/>
  <c r="A1" i="5"/>
  <c r="A1" i="4"/>
  <c r="D10" i="4" l="1"/>
  <c r="D7" i="6"/>
  <c r="E5" i="6" s="1"/>
  <c r="D13" i="3"/>
  <c r="E10" i="3" s="1"/>
  <c r="E5" i="4" l="1"/>
  <c r="E7" i="4"/>
  <c r="E6" i="4"/>
  <c r="E8" i="4"/>
  <c r="E4" i="4"/>
  <c r="E4" i="3"/>
  <c r="E4" i="6"/>
  <c r="E9" i="3"/>
  <c r="E8" i="3"/>
  <c r="E7" i="3"/>
  <c r="E11" i="3"/>
  <c r="E6" i="3"/>
  <c r="E5" i="3"/>
</calcChain>
</file>

<file path=xl/sharedStrings.xml><?xml version="1.0" encoding="utf-8"?>
<sst xmlns="http://schemas.openxmlformats.org/spreadsheetml/2006/main" count="637" uniqueCount="331">
  <si>
    <t>Authors</t>
  </si>
  <si>
    <t>Title</t>
  </si>
  <si>
    <t>Year</t>
  </si>
  <si>
    <t>Source title</t>
  </si>
  <si>
    <t>Cited by</t>
  </si>
  <si>
    <t>DOI</t>
  </si>
  <si>
    <t>Link</t>
  </si>
  <si>
    <t>Authors with affiliations</t>
  </si>
  <si>
    <t>ISSN</t>
  </si>
  <si>
    <t>ISBN</t>
  </si>
  <si>
    <t>Language of Original Document</t>
  </si>
  <si>
    <t>Document Type</t>
  </si>
  <si>
    <t>Access Type</t>
  </si>
  <si>
    <t>English</t>
  </si>
  <si>
    <t>Article</t>
  </si>
  <si>
    <t>Article in Press</t>
  </si>
  <si>
    <t>Conde-Zhingre L.E., Quezada-Sarmiento P.A., Labanda-Jaramillo M.L.</t>
  </si>
  <si>
    <t>Interconnection using GPON technology in an intelligent city: Case study Ciudad de Loja (Ecuador) [InterconexiÃ³n mediante tecnologÃ­a GPON en una ciudad Inteligente: Caso de estudio Ciudad de Loja (Ecuador)]</t>
  </si>
  <si>
    <t>Espacios</t>
  </si>
  <si>
    <t>https://www.scopus.com/inward/record.uri?eid=2-s2.0-85040960516&amp;partnerID=40&amp;md5=93124d5aec796b697a4b834906f111bd</t>
  </si>
  <si>
    <t>Conde-Zhingre, L.E., Ingeniera en Sistemas InformÃ¡ticos y ComputaciÃ³n, Master en TelemÃ¡tica, Universidad Internacional del Ecuador, Ecuador; Quezada-Sarmiento, P.A., Universidad Internacional del Ecuador Escuela de InformÃ¡tica y Multimedia, Ecuador; Labanda-Jaramillo, M.L., Ingeniero en InformÃ¡tica, Master en Software Libre, Universidad Nacional de Loja, Ecuador</t>
  </si>
  <si>
    <t>Spanish</t>
  </si>
  <si>
    <t>Advances in Intelligent Systems and Computing</t>
  </si>
  <si>
    <t>Conference Paper</t>
  </si>
  <si>
    <t>Short Survey</t>
  </si>
  <si>
    <t>Open Access</t>
  </si>
  <si>
    <t>JosÃ© Leonardo Benavides M., Alfaro J.O., Nalvay E.S., Paladines J.S., Fabricio Alvarado R., Cuenca J., RiofrÃ­o G.</t>
  </si>
  <si>
    <t>Control of a prototype for the classification of copper</t>
  </si>
  <si>
    <t>2017 CHILEAN Conference on Electrical, Electronics Engineering, Information and Communication Technologies, CHILECON 2017 - Proceedings</t>
  </si>
  <si>
    <t>10.1109/CHILECON.2017.8229607</t>
  </si>
  <si>
    <t>https://www.scopus.com/inward/record.uri?eid=2-s2.0-85043275606&amp;doi=10.1109%2fCHILECON.2017.8229607&amp;partnerID=40&amp;md5=1ca4150626f0e2fd2f06a899e6029464</t>
  </si>
  <si>
    <t>JosÃ© Leonardo Benavides, M., Facultad de ElectromecÃ¡nica, Sistemas de Control AutomÃ¡tico, Universidad Nacional de Loja, UNL, Loja, Ecuador; Alfaro, J.O., Facultad de GeologÃ­a Ambiental y Ordenamiento Territorial, IngenierÃ­a Ambiental y Seguridad Industrial, Universidad Nacional de Loja, (UNL), Loja, Ecuador; Nalvay, E.S., Facultad de Sistemas InformÃ¡ticos, Universidad Nacional de Loja, (UNL), Loja, Ecuador; Paladines, J.S., Facultad de GeologÃ­a Ambiental y Ordenamiento Territorial, IngenierÃ­a Ambiental y Seguridad Industrial, Universidad Nacional de Loja, (UNL), Loja, Ecuador; Fabricio Alvarado, R., Mantenimiento y ConstrucciÃ³n, Universidad Nacional de Loja, (UNL), Loja, Ecuador; Cuenca, J., Facultad de ElectromecÃ¡nica, Universidad Nacional de Loja, (UNL), Loja, Ecuador; RiofrÃ­o, G., Facultad de ElectromecÃ¡nica, Universidad Nacional de Loja, (UNL), Loja, Ecuador</t>
  </si>
  <si>
    <t>Costa A.G., Jr., Maldonado J.L.B., Romero F.A., SanmartÃ­n J.C., Valarezo M., Castillo H.</t>
  </si>
  <si>
    <t>N4SID method applied to obtain a discrete-time linear state space system as a mathematical model of a jaw crusher prototype</t>
  </si>
  <si>
    <t>10.1109/DISTRA.2017.8229620</t>
  </si>
  <si>
    <t>https://www.scopus.com/inward/record.uri?eid=2-s2.0-85042699982&amp;doi=10.1109%2fDISTRA.2017.8229620&amp;partnerID=40&amp;md5=0f1e5a1a3abc6b8fd8621e5c5a7c9cb7</t>
  </si>
  <si>
    <t>Costa, A.G., Jr., LaboratÃ³rio de InstrumentaÃ§Ã£o, Sistemas de Controle e AutomaÃ§Ã£o, Instituto Federal de EducaÃ§Ã£o, CiÃªncia e Tecnologia da ParaÃ­ba (IFPB), JoÃ£o Pessoa, Brazil; Maldonado, J.L.B., Facultad de ElectromecÃ¡nica, Sistemas de Control AutomÃ¡tico, Universidad Nacional de Loja, (UNL), Loja, Ecuador; Romero, F.A., Mantenimiento y ConstrucciÃ³n, Universidad Nacional de Loja, (UNL), Loja, Ecuador; SanmartÃ­n, J.C., Redes y Equipos InformÃ¡ticos, Universidad Nacional de Loja, (UNL), Loja, Ecuador; Valarezo, M., Facultad de GeologÃ­a Ambiental y Ordenamiento Territorial, IngenierÃ­a Ambiental y Seguridad Industrial, Universidad Nacional de Loja, (UNL), Loja, Ecuador; Castillo, H., Facultad de GeologÃ­a Ambiental y Ordenamiento Territorial, IngenierÃ­a Ambiental y Seguridad Industrial, Universidad Nacional de Loja, (UNL), Loja, Ecuador</t>
  </si>
  <si>
    <t>Chamba-Eras L., Aguilar J.</t>
  </si>
  <si>
    <t>Augmented Reality in a Smart Classroom - Case Study: SaCI</t>
  </si>
  <si>
    <t>Revista Iberoamericana de Tecnologias del Aprendizaje</t>
  </si>
  <si>
    <t>10.1109/RITA.2017.2776419</t>
  </si>
  <si>
    <t>https://www.scopus.com/inward/record.uri?eid=2-s2.0-85040308360&amp;doi=10.1109%2fRITA.2017.2776419&amp;partnerID=40&amp;md5=a5892726777fe5103f3163a2b18eabc8</t>
  </si>
  <si>
    <t>Chamba-Eras, L., Carrera de IngenierÃ­a en Sistemas, Universidad Nacional de Loja, Loja, Ecuador; Aguilar, J., Microcomputer and Distributed Systems Center, Facultad de IngenierÃ­a, Escuela de IngenierÃ­a de Sistemas, Universidad de Los Andes, MÃ©rida, Venezuela</t>
  </si>
  <si>
    <t>Review</t>
  </si>
  <si>
    <t>Chamba-Eras L., Jacome-Galarza L., Guaman-Quinche R., Coronel-Romero E., Labanda-Jaramillo M.</t>
  </si>
  <si>
    <t>Analysis of usability of universities Web portals using the Prometheus tool - SIRIUS</t>
  </si>
  <si>
    <t>2017 4th International Conference on eDemocracy and eGovernment, ICEDEG 2017</t>
  </si>
  <si>
    <t>10.1109/ICEDEG.2017.7962533</t>
  </si>
  <si>
    <t>https://www.scopus.com/inward/record.uri?eid=2-s2.0-85026829461&amp;doi=10.1109%2fICEDEG.2017.7962533&amp;partnerID=40&amp;md5=e0e8e11508f161dd1291025b9e944253</t>
  </si>
  <si>
    <t>Chamba-Eras, L., Carrera de IngenierÃ­a en Sistemas (CIS), Universidad Nacional de Loja (UNL), Loja, Ecuador; Jacome-Galarza, L., Carrera de IngenierÃ­a en Sistemas (CIS), Universidad Nacional de Loja (UNL), Loja, Ecuador; Guaman-Quinche, R., Carrera de IngenierÃ­a en Sistemas (CIS), Universidad Nacional de Loja (UNL), Loja, Ecuador; Coronel-Romero, E., Unidad de Telecomunicaciones e InformaciÃ³n (UTI), Universidad Nacional de Loja (UNL), Loja, Ecuador; Labanda-Jaramillo, M., Unidad de Telecomunicaciones e InformaciÃ³n (UTI), Universidad Nacional de Loja (UNL), Loja, Ecuador</t>
  </si>
  <si>
    <t>Chamba-Eras L., Arruarte A., Elorriaga J.A.</t>
  </si>
  <si>
    <t>Bayesian Networks to predict reputation in Virtual Learning Communities</t>
  </si>
  <si>
    <t>2016 IEEE Latin American Conference on Computational Intelligence, LA-CCI 2016 - Proceedings</t>
  </si>
  <si>
    <t>10.1109/LA-CCI.2016.7885721</t>
  </si>
  <si>
    <t>https://www.scopus.com/inward/record.uri?eid=2-s2.0-85018158388&amp;doi=10.1109%2fLA-CCI.2016.7885721&amp;partnerID=40&amp;md5=1e1bd0db7ec1b21d49ec7f05b5bc81b3</t>
  </si>
  <si>
    <t>Chamba-Eras, L., Carrera de IngenierÃ­a en Sistemas, Universidad Nacional de Loja, UNL, University of the Basque Country, UPV/EHU, Loja, Ecuador; Arruarte, A., Computer Languages and Systems Department, University of the Basque Country, UPV/EHU, Donostia-San SebastiÃ¡n, Spain; Elorriaga, J.A., Computer Languages and Systems Department, University of the Basque Country, UPV/EHU, Donostia-San SebastiÃ¡n, Spain</t>
  </si>
  <si>
    <t>Learning analytics tasks as services in smart classrooms</t>
  </si>
  <si>
    <t>Universal Access in the Information Society</t>
  </si>
  <si>
    <t>10.1007/s10209-017-0525-0</t>
  </si>
  <si>
    <t>https://www.scopus.com/inward/record.uri?eid=2-s2.0-85011891513&amp;doi=10.1007%2fs10209-017-0525-0&amp;partnerID=40&amp;md5=633e0d71977ce8c1d0c434d8b6d69474</t>
  </si>
  <si>
    <t>Ayala M., Maldonado J., Paccha E., Riba C.</t>
  </si>
  <si>
    <t>Wind Power Resource Assessment in Complex Terrain: Villonaco Case-study Using Computational Fluid Dynamics Analysis</t>
  </si>
  <si>
    <t>Energy Procedia</t>
  </si>
  <si>
    <t>10.1016/j.egypro.2016.12.127</t>
  </si>
  <si>
    <t>https://www.scopus.com/inward/record.uri?eid=2-s2.0-85015437863&amp;doi=10.1016%2fj.egypro.2016.12.127&amp;partnerID=40&amp;md5=2a8feedfc3d3e395e5e19e17e603a1d5</t>
  </si>
  <si>
    <t>Ayala, M., Instituto de Sostenibilidad, Universidad PolitÃ©cnica de CataluÃ±a, Pl. Eusebi GÃ¼ell 6, Barcelona, Spain; Maldonado, J., Ãrea de la EnergÃ­a, Las Industrias y Los Recursos, Universidad Nacional de Loja, Av Pio Jaramillo, Loja, Ecuador; Paccha, E., Facultad de Ciencias FÃ­sicas y MatemÃ¡ticas, Universidad de Chile, Beauchef 850, Satiago, Chile; Riba, C., Centro de DiseÃ±o de Equipos Industriales, Universidad PolitÃ©cnica de CataluÃ±a, C. Llorens Artigas 4, Barcelona, Spain</t>
  </si>
  <si>
    <t>Torres-CarriÃ³n H., IÃ±iguez-Carchi L., GuamÃ¡n-Quinche R.</t>
  </si>
  <si>
    <t>Processes improvement for software quality assurance based on capability maturity model integration (CMMI-DEV v1.3) for national university of loja</t>
  </si>
  <si>
    <t>XII Jornadas Iberoamericanas de Ingenieria de Software e Ingenieria del Conocimiento 2017, JIISIC 2017 - Held Jointly with the Ecuadorian Conference on Software Engineering, CEIS 2017 and the Conference on Software Engineering Applied to Control and Automation Systems, ISASCA 2017</t>
  </si>
  <si>
    <t>https://www.scopus.com/inward/record.uri?eid=2-s2.0-85032367979&amp;partnerID=40&amp;md5=2077863ab913b1a9d8086a60deb4af83</t>
  </si>
  <si>
    <t>Torres-CarriÃ³n, H., Facultad de EnergÃ­a las Industrias y los Recursos Naturales no Renovables, Ciudadela Universitaria Guillermo FalconÃ­ Espinosa, Universidad Nacional de Loja, La Argelia, Loja, Ecuador; IÃ±iguez-Carchi, L., Facultad de EnergÃ­a las Industrias y los Recursos Naturales no Renovables, Ciudadela Universitaria Guillermo FalconÃ­ Espinosa, Universidad Nacional de Loja, La Argelia, Loja, Ecuador; GuamÃ¡n-Quinche, R., Facultad de EnergÃ­a las Industrias y los Recursos Naturales no Renovables, Ciudadela Universitaria Guillermo FalconÃ­ Espinosa, Universidad Nacional de Loja, La Argelia, Loja, Ecuador</t>
  </si>
  <si>
    <t>Book Chapter</t>
  </si>
  <si>
    <t>Maldonado L.B., Arias H.P., Romero F.A., Granda J.C.</t>
  </si>
  <si>
    <t>Intelligent systems applied to the control of a distilling binary column [Sistemas Inteligentes aplicados al control de una Columna de DestilaciÃ³n Binaria]</t>
  </si>
  <si>
    <t>2016 IEEE International Conference on Automatica, ICA-ACCA 2016</t>
  </si>
  <si>
    <t>10.1109/ICA-ACCA.2016.7778497</t>
  </si>
  <si>
    <t>https://www.scopus.com/inward/record.uri?eid=2-s2.0-85010289913&amp;doi=10.1109%2fICA-ACCA.2016.7778497&amp;partnerID=40&amp;md5=17ba58269d447304364bace3cbd853c9</t>
  </si>
  <si>
    <t>Maldonado, L.B., Departamento de ElectromecÃ¡nica, Universidad Nacional de Loja, Ecuador; Arias, H.P., Universidad PolitÃ©cnica Nacional, Quito, Ecuador; Romero, F.A., Departamento de Construcciones, Universidad Nacional de Loja, Ecuador; Granda, J.C., Departamento de Mantenimiento, Universidad Nacional de Loja, Ecuador</t>
  </si>
  <si>
    <t>Chamba L., Arruarte A., Elorriaga J.</t>
  </si>
  <si>
    <t>Predominant Components of the Trust Models in E-learning Environments</t>
  </si>
  <si>
    <t>IEEE Latin America Transactions</t>
  </si>
  <si>
    <t>10.1109/TLA.2016.7817014</t>
  </si>
  <si>
    <t>https://www.scopus.com/inward/record.uri?eid=2-s2.0-85010200868&amp;doi=10.1109%2fTLA.2016.7817014&amp;partnerID=40&amp;md5=b80057f4971ffd06cbba89421c1f485f</t>
  </si>
  <si>
    <t>Chamba, L., Carrera de IngenierÃ­a en Sistemas, Universidad Nacional de Loja (UNL), Loja, Ecuador; Arruarte, A., Departamento de Lenguajes y Sistemas InformÃ¡ticos, Universidad Del PaÃ­s Vasco (UPV/EHU), Donostia-San SebastiÃ¡n, Spain; Elorriaga, J., Carrera de IngenierÃ­a en Sistemas, Universidad Nacional de Loja (UNL), Loja, Ecuador</t>
  </si>
  <si>
    <t>Iberian Conference on Information Systems and Technologies, CISTI</t>
  </si>
  <si>
    <t>Calderon-Cordova C., Jaramillo A., Tinoco C., Quinones M.</t>
  </si>
  <si>
    <t>Design and implementation of an architecture and methodology applied to remote monitoring of weather variables [DiseÃ±o e implementaciÃ³n de una arquitectura y metodologÃ­a aplicadas al monitoreo remoto de variables meteorolÃ³gicas]</t>
  </si>
  <si>
    <t>10.1109/CISTI.2016.7521465</t>
  </si>
  <si>
    <t>https://www.scopus.com/inward/record.uri?eid=2-s2.0-84982182418&amp;doi=10.1109%2fCISTI.2016.7521465&amp;partnerID=40&amp;md5=d317866084deea6eee194533d6b669c7</t>
  </si>
  <si>
    <t>Calderon-Cordova, C., Universidad TÃ©cnica Particular de Loja, Departamento de Ciencias de la ComputaciÃ³n y ElectrÃ³nica, Universidad Nacional de Loja, Ãrea de EnergÃ­a, Loja, Ecuador; Jaramillo, A., Universidad TÃ©cnica Particular de Loja, Departamento de Ciencias de la ComputaciÃ³n y ElectrÃ³nica, Universidad Nacional de Loja, Ãrea de EnergÃ­a, Loja, Ecuador; Tinoco, C., Universidad TÃ©cnica Particular de Loja, Departamento de Ciencias de la ComputaciÃ³n y ElectrÃ³nica, Universidad Nacional de Loja, Ãrea de EnergÃ­a, Loja, Ecuador; Quinones, M., Universidad TÃ©cnica Particular de Loja, Departamento de Ciencias de la ComputaciÃ³n y ElectrÃ³nica, Universidad Nacional de Loja, Ãrea de EnergÃ­a, Loja, Ecuador</t>
  </si>
  <si>
    <t>Calderon-Cordova C., Quichimbo L., Reyes F.</t>
  </si>
  <si>
    <t>Development of hardware architecture applied to real-Time monitoring in drinking water distribution system of the Loja city [Desarrollo de la arquitectura hardware aplicada al monitoreo en tiempo real del Sistema de DistribuciÃ³n de Agua Potable de la ciudad de Loja]</t>
  </si>
  <si>
    <t>10.1109/CISTI.2016.7521499</t>
  </si>
  <si>
    <t>https://www.scopus.com/inward/record.uri?eid=2-s2.0-84982144423&amp;doi=10.1109%2fCISTI.2016.7521499&amp;partnerID=40&amp;md5=4993550010506d815944d4aa5166da78</t>
  </si>
  <si>
    <t>Calderon-Cordova, C., Universidad TÃ©cnica Particular de Loja, Departamento de Ciencias de la ComputaciÃ³n y ElectrÃ³nica, Universidad Nacional de Loja, Ãrea de EnergÃ­a, Loja, Ecuador; Quichimbo, L., Universidad TÃ©cnica Particular de Loja, Departamento de Ciencias de la ComputaciÃ³n y ElectrÃ³nica, Universidad Nacional de Loja, Ãrea de EnergÃ­a, Loja, Ecuador; Reyes, F., Universidad TÃ©cnica Particular de Loja, Departamento de Ciencias de la ComputaciÃ³n y ElectrÃ³nica, Universidad Nacional de Loja, Ãrea de EnergÃ­a, Loja, Ecuador</t>
  </si>
  <si>
    <t>Gomez A.H.F., Guaman B.F.O., Benitez J., Galarza L.-R.J., Hernandez Del Salto V., Guerrero D.S., Torres G.G.</t>
  </si>
  <si>
    <t>Semantic analysis of judicial sentences based on text polarity</t>
  </si>
  <si>
    <t>10.1109/CISTI.2016.7521564</t>
  </si>
  <si>
    <t>https://www.scopus.com/inward/record.uri?eid=2-s2.0-84982118692&amp;doi=10.1109%2fCISTI.2016.7521564&amp;partnerID=40&amp;md5=6f343cbc2ad6ea9ce299001a00a4b697</t>
  </si>
  <si>
    <t>Benavides J.L., Tapia D., Valarezo M.</t>
  </si>
  <si>
    <t>Design of a servo-mechanics, which allows the control of a crusher in laboratory scale</t>
  </si>
  <si>
    <t>CHILECON 2015 - 2015 IEEE Chilean Conference on Electrical, Electronics Engineering, Information and Communication Technologies, Proceedings of IEEE Chilecon 2015</t>
  </si>
  <si>
    <t>10.1109/Chilecon.2015.7400404</t>
  </si>
  <si>
    <t>https://www.scopus.com/inward/record.uri?eid=2-s2.0-84964803511&amp;doi=10.1109%2fChilecon.2015.7400404&amp;partnerID=40&amp;md5=2d0e49be4eadddb821de918cb022ea16</t>
  </si>
  <si>
    <t>Benavides, J.L., Universidad Nacional de Loja, Loja, Ecuador; Tapia, D., Universidad Nacional de Loja, Loja, Ecuador; Valarezo, M., Universidad Nacional de Loja, Loja, Ecuador</t>
  </si>
  <si>
    <t>Benavides Maldonado J.L., Del Pozo Quintero A., Salinas Nalvay V.E.</t>
  </si>
  <si>
    <t>Identification and control of a laboratory-scale prototype for crushing copper</t>
  </si>
  <si>
    <t>10.1109/TLA.2016.7437191</t>
  </si>
  <si>
    <t>https://www.scopus.com/inward/record.uri?eid=2-s2.0-84964336894&amp;doi=10.1109%2fTLA.2016.7437191&amp;partnerID=40&amp;md5=94e4b9fa672e78e808d13338affbc23e</t>
  </si>
  <si>
    <t>Benavides Maldonado, J.L., Universidad Nacional de Loja, Loja, Ecuador; Del Pozo Quintero, A., Instituto de CibernÃ©tica MatemÃ¡tica y FÃ­sica, Habana, Cuba; Salinas Nalvay, V.E., Universidad Nacional de Loja, Loja, Ecuador</t>
  </si>
  <si>
    <t>Editorial</t>
  </si>
  <si>
    <t>Gomez, A.H.F., Department of Artificial Intelligence, Universidad TÃ©cnica Particular de Loja, Marcelino Champagnat S/N, Loja, Ecuador; Guaman, B.F.O., Department of Artificial Intelligence, Universidad TÃ©cnica Particular de Loja, Marcelino Champagnat S/N, Loja, Ecuador; Benitez, J., Faculty of Law, Department of Law, Universidad TÃ©cnica Particular de Loja, Marcelino Chajnpagnat S.N., Loja, Ecuador; Galarza, L.-R.J., Facultad de Energía, Carrera de Ingeniería en Sistemas, Universidad Nacional de Loja, La Argelia, Loja, Ecuador; Hernandez Del Salto, V., Faculty of Law, Department of Law, Universidad TÃ©cnica Particular de Loja, Marcelino Chajnpagnat S.N., Loja, Ecuador; Guerrero, D.S., Facultad de Ciencias Humanas y de la EducaciÃ³n, Universidad TÃ©cnica de Ambato, Ambato, Ecuador; Torres, G.G., Departamento de Ciencias de la Vida, Universidad Estatal AmazÃ³nica, Paso lateral, km 2 12 vÃ­a Tena, Puyo, Ecuador, Secretaria General, Universidad TÃ©cnica Particular de Loja, Marcelino Chainpagnat S/N, Loja, Ecuador</t>
  </si>
  <si>
    <t>Quartil</t>
  </si>
  <si>
    <t>SJR</t>
  </si>
  <si>
    <t>H index</t>
  </si>
  <si>
    <t>Facultad</t>
  </si>
  <si>
    <t>First author</t>
  </si>
  <si>
    <t>Q1</t>
  </si>
  <si>
    <t>Q2</t>
  </si>
  <si>
    <t>Q3</t>
  </si>
  <si>
    <t>Q4</t>
  </si>
  <si>
    <t>FARNR</t>
  </si>
  <si>
    <t>FEIRNNR</t>
  </si>
  <si>
    <t>FJSA</t>
  </si>
  <si>
    <t>No</t>
  </si>
  <si>
    <t>Si</t>
  </si>
  <si>
    <t>FSH</t>
  </si>
  <si>
    <t>FEAC</t>
  </si>
  <si>
    <t>NA</t>
  </si>
  <si>
    <t>Nro</t>
  </si>
  <si>
    <t>Nro.</t>
  </si>
  <si>
    <t>Total</t>
  </si>
  <si>
    <t>Año</t>
  </si>
  <si>
    <t>Primer autor</t>
  </si>
  <si>
    <t>Nro. (Scopus)</t>
  </si>
  <si>
    <t>Note</t>
  </si>
  <si>
    <t>Rosales C., Jacome L., Carrion J., Jaramillo C., Palma M.</t>
  </si>
  <si>
    <t>Computer vision for detection of body expressions of children with cerebral palsy</t>
  </si>
  <si>
    <t>2017 IEEE 2nd Ecuador Technical Chapters Meeting, ETCM 2017</t>
  </si>
  <si>
    <t>10.1109/ETCM.2017.8247528</t>
  </si>
  <si>
    <t>https://www.scopus.com/inward/record.uri?eid=2-s2.0-85045725814&amp;doi=10.1109%2fETCM.2017.8247528&amp;partnerID=40&amp;md5=f83e61cc67fb730d66ab733ab72f3f0e</t>
  </si>
  <si>
    <t>Rosales, C., Systems Engineering Career, Universidad Nacional de Loja, Loja, Ecuador, Ecuador; Jacome, L., Systems Engineering Career, Universidad Nacional de Loja, Loja, Ecuador, Ecuador; Carrion, J., Systems Engineering Career, Universidad Nacional de Loja, Loja, Ecuador, Ecuador; Jaramillo, C., Systems Engineering Career, Universidad Nacional de Loja, Loja, Ecuador, Ecuador; Palma, M., Systems Engineering Career, Universidad Nacional de Loja, Loja, Ecuador, Ecuador</t>
  </si>
  <si>
    <t>Autor</t>
  </si>
  <si>
    <t>Benavides Maldonado, J.L.</t>
  </si>
  <si>
    <t>Chamba-Eras, L.</t>
  </si>
  <si>
    <t>Guaman-Quinche, R.</t>
  </si>
  <si>
    <t>Labanda-Jaramillo, M.</t>
  </si>
  <si>
    <t>No aplica</t>
  </si>
  <si>
    <t>Quartil 1</t>
  </si>
  <si>
    <t>Quartil 2</t>
  </si>
  <si>
    <t>Quartil 3</t>
  </si>
  <si>
    <t>Quartil 4</t>
  </si>
  <si>
    <t>Facultad de Energía, las Industrias y los Recursos Naturales No Renovables</t>
  </si>
  <si>
    <t>Facultad de la Salud Humana</t>
  </si>
  <si>
    <t>Sigla</t>
  </si>
  <si>
    <t>Descripción</t>
  </si>
  <si>
    <t>Facultad Jurídica, Social y Administrativa</t>
  </si>
  <si>
    <t>Facultad Agropecuaria de Recursos Naturales Renovables</t>
  </si>
  <si>
    <t>Facultad de la Educación el Arte y la Comunicación</t>
  </si>
  <si>
    <t>Quezada-Sarmiento P.A., Chamba-Eras L., Luna-Briceno T.S.</t>
  </si>
  <si>
    <t>Digital benchmarking for higher education center [Benchmarking Digital para un Centro de Educación Superior]</t>
  </si>
  <si>
    <t>10.23919/CISTI.2018.8399373</t>
  </si>
  <si>
    <t>https://www.scopus.com/inward/record.uri?eid=2-s2.0-85049917000&amp;doi=10.23919%2fCISTI.2018.8399373&amp;partnerID=40&amp;md5=b638d4a4b480fdd530722059fe6f4f11</t>
  </si>
  <si>
    <t>Quezada-Sarmiento, P.A., Universidad Internacional Del Ecuador, Escuela de Informatica y Multimedia - Ingenieria en Tecnologias de la Informacion y Comunicacion, Quito, Ecuador; Chamba-Eras, L., Universidad Nacional de Loja, Grupo de Investigación en Tecnologías de la Información y Comunicación, Carrera de Ingeniería en Sistemas Loja, Ecuador; Luna-Briceno, T.S., Universidad Internacional Del Ecuador, Escuela de Derecho, Quito, Ecuador</t>
  </si>
  <si>
    <t>Torres-Carrion R., Torres-Carrion H.</t>
  </si>
  <si>
    <t>Design and construction of an electronic doser for disinfection and sanitization in the food industry [Diseño y Construcción de un Dosificador Electrónico para la desinfección y sanitización en la Industria de Alimentos]</t>
  </si>
  <si>
    <t>10.23919/CISTI.2018.8399311</t>
  </si>
  <si>
    <t>https://www.scopus.com/inward/record.uri?eid=2-s2.0-85049875368&amp;doi=10.23919%2fCISTI.2018.8399311&amp;partnerID=40&amp;md5=acd7bf233f56fda6524ed67aa7c6dc12</t>
  </si>
  <si>
    <t>Torres-Carrion, R., Universidad de Málaga, Málaga, Spain; Torres-Carrion, H., Universidad Nacional de Loja, Loja, Ecuador</t>
  </si>
  <si>
    <t>Labanda-Jaramillo M., Coronel-Romero E., Chamba-Eras L., Roman-Sanchez M.</t>
  </si>
  <si>
    <t>Patterns of modeling tree structures. Case study: MongoDB database [Patrones de modelado de estructuras de árbol. Caso de estudio: Base de Datos MongoDB]</t>
  </si>
  <si>
    <t>10.23919/CISTI.2018.8398636</t>
  </si>
  <si>
    <t>https://www.scopus.com/inward/record.uri?eid=2-s2.0-85049907622&amp;doi=10.23919%2fCISTI.2018.8398636&amp;partnerID=40&amp;md5=88e43976c89f9a092bd1246f65dbbb78</t>
  </si>
  <si>
    <t>Labanda-Jaramillo, M., Grupo de Investigación en Tecnologías de la Información y Comunicación, Carrera de Ingeniería en Sistemas, Universidad Nacional de Loja, Loja, Ecuador; Coronel-Romero, E., Grupo de Investigación en Tecnologías de la Información y Comunicación, Carrera de Ingeniería en Sistemas, Universidad Nacional de Loja, Loja, Ecuador; Chamba-Eras, L., Grupo de Investigación en Tecnologías de la Información y Comunicación, Carrera de Ingeniería en Sistemas, Universidad Nacional de Loja, Loja, Ecuador; Roman-Sanchez, M., Unidad Educativa Fiscomisional 'Nuestra Señora Del Rosario', Ministerio de Educación, Catamayo, Ecuador</t>
  </si>
  <si>
    <t>Sanchez-Carrion M., Coronel-Romero E., Labanda-Jaramillo M., Chamba-Eras L., Guaman-Quinche R., Roman-Sanchez M.</t>
  </si>
  <si>
    <t>Computer system for the management and scientific divulgation of the 'Universidad Nacional de Loja' [Sistema informático para la gestión y publicación de la producción científica de la Universidad Nacional de Loja]</t>
  </si>
  <si>
    <t>10.23919/CISTI.2018.8398637</t>
  </si>
  <si>
    <t>https://www.scopus.com/inward/record.uri?eid=2-s2.0-85049901470&amp;doi=10.23919%2fCISTI.2018.8398637&amp;partnerID=40&amp;md5=272d27136d7d1851d19d64265197ff28</t>
  </si>
  <si>
    <t>Sanchez-Carrion, M., Grupo de Investigación en Tecnologías de la Información y Comunicación, Carrera de Ingeniería en Sistemas, Universidad Nacional de Loja, Loja, Ecuador; Coronel-Romero, E., Grupo de Investigación en Tecnologías de la Información y Comunicación, Carrera de Ingeniería en Sistemas, Universidad Nacional de Loja, Loja, Ecuador; Labanda-Jaramillo, M., Grupo de Investigación en Tecnologías de la Información y Comunicación, Carrera de Ingeniería en Sistemas, Universidad Nacional de Loja, Loja, Ecuador; Chamba-Eras, L., Grupo de Investigación en Tecnologías de la Información y Comunicación, Carrera de Ingeniería en Sistemas, Universidad Nacional de Loja, Loja, Ecuador; Guaman-Quinche, R., Facultad de Ciencias Informáticas, Universidad Laica Eloy Alfaro de Manabí, Manta, Ecuador; Roman-Sanchez, M., Unidad Educativa Fiscomisional 'Nuestra Señora Del Rosario', Ministerio de Educación, Catamayo, Ecuador</t>
  </si>
  <si>
    <t>Elizabeth Conde-Zhingre L., Quezada-Sarmiento P.A., Labanda M.</t>
  </si>
  <si>
    <t>The new generation of mobile networks: 5G technology and its application in the e-education context [La Nueva Generación de Redes Móviles: Tecnología 5G y su Aplicación en el Contexto E - Educación]</t>
  </si>
  <si>
    <t>10.23919/CISTI.2018.8399404</t>
  </si>
  <si>
    <t>https://www.scopus.com/inward/record.uri?eid=2-s2.0-85049908002&amp;doi=10.23919%2fCISTI.2018.8399404&amp;partnerID=40&amp;md5=f82e3af0543da93a811c2a0721619709</t>
  </si>
  <si>
    <t>Elizabeth Conde-Zhingre, L., Universidad Internacional Del Ecuador, Escuela de Informática y Multimedia, Titulación Ingeniería en Tecnologías de la Información, Quito, Ecuador, Instituto Tecnológico Daniel Alvarez Burneo, Carrera de Analisis de Sistemas, Loja, Ecuador; Quezada-Sarmiento, P.A., Universidad Internacional Del Ecuador, Escuela de Informática y Multimedia, Titulación Ingeniería en Tecnologías de la Información, Quito, Ecuador; Labanda, M., Universidad Nacional de Loja, Carrera de Ingeniería en Sistemas, Loja, Ecuador</t>
  </si>
  <si>
    <t>Quezada-Sarmiento P.A., Chamba-Eras L., Diaz M.P.M., Vivanco-Ochoa J.V., Suarez-Morales L.X., Chango-Canaveral P.M., Jumbo-Flores L.A., Benavides-Cordova V.M., Enciso L.</t>
  </si>
  <si>
    <t>Architecture; Structure and enterprise culture applied in IT organization [Arquitectura, estructura y cultura empresarial aplicada a una organización de TI]</t>
  </si>
  <si>
    <t>10.23919/CISTI.2018.8399256</t>
  </si>
  <si>
    <t>https://www.scopus.com/inward/record.uri?eid=2-s2.0-85049925911&amp;doi=10.23919%2fCISTI.2018.8399256&amp;partnerID=40&amp;md5=a63955e33e7b570e0ee9933247e02d5a</t>
  </si>
  <si>
    <t>Quezada-Sarmiento, P.A., Universidad Internacional Del Ecuador, Escuela de Informática y Multimedia, Ingeniería en Tecnologías de la Información y Comunicación, Quito, Ecuador; Chamba-Eras, L., Universidad Nacional de Loja Grupo de Investigacion en Tecnologias de la Informacion y Comunicacion, Carrera de Ingeniería en Sistemas Loja, Ecuador; Diaz, M.P.M., Universidad Regional Autónoma de Los Andes Facultad de Sistemas Mercantiles Ambato, Ecuador; Vivanco-Ochoa, J.V., Dirección General, Quito, Ecuador; Suarez-Morales, L.X., Universidad Internacional Del Ecuador, Consejo de Investigación, Quito, Ecuador; Chango-Canaveral, P.M., Universidad Tecnica Particular de Loja, Sec. Dep. Hotelería y Turismo- Gastronomía, Grupo de Investigación en Obervación Turística (GIOT), Loja, Ecuador; Jumbo-Flores, L.A., Universidad Internacional Del Ecuador, Escuela de Informática y Multimedia, Ingeniería en Tecnologías de la Información y Comunicación, Quito, Ecuador; Benavides-Cordova, V.M., Universidad Internacional Del Ecuador, Escuela de Informática y Multimedia, Ingeniería en Tecnologías de la Información y Comunicación, Quito, Ecuador; Enciso, L., Universidad Tecnica Particular de Loja Grupo de Investigacion de Tecnologias Educativas GITE Loja, Ecuador</t>
  </si>
  <si>
    <t>Coronel-Romero, E.</t>
  </si>
  <si>
    <t>Solano J.C., Brito M.C., Caamaño-Martín E.</t>
  </si>
  <si>
    <t>Impact of fixed charges on the viability of self-consumption photovoltaics</t>
  </si>
  <si>
    <t>Energy Policy</t>
  </si>
  <si>
    <t>10.1016/j.enpol.2018.07.059</t>
  </si>
  <si>
    <t>https://www.scopus.com/inward/record.uri?eid=2-s2.0-85050858674&amp;doi=10.1016%2fj.enpol.2018.07.059&amp;partnerID=40&amp;md5=0f602905f6790d20deed759489c8e9ba</t>
  </si>
  <si>
    <t>Solano, J.C., Instituto de Energía Solar, Universidad Politécnica de Madrid, Ave. Complutense 30, Madrid, Spain, Facultad de Energía, Universidad Nacional de Loja, Ave. Pío Jaramillo Alvarado, La Argelia, Loja, Ecuador; Brito, M.C., Instituto Dom Luiz, Faculdade de Ciências, Universidade de Lisboa, Lisboa, Portugal; Caamaño-Martín, E., Instituto de Energía Solar, Universidad Politécnica de Madrid, Ave. Complutense 30, Madrid, Spain</t>
  </si>
  <si>
    <t>%</t>
  </si>
  <si>
    <t>Aguilar J., Sánchez M., Cordero J., Valdiviezo-Díaz P., Barba-Guamán L., Chamba-Eras L.</t>
  </si>
  <si>
    <t>Aguilar, J., CEMISID, Facultad de Ingeniería, Universidad de Los Andes, Mérida, Venezuela, Universidad Técnica Particular de Loja, Loja, Ecuador; Sánchez, M., Universidad Nacional Experimental del Táchira, San Cristóbal, Venezuela; Cordero, J., Department of Computer Science and Electronic, Universidad Técnica Particular de Loja, San Cayetano Alto, Loja, Ecuador; Valdiviezo-Díaz, P., Department of Computer Science and Electronic, Universidad Técnica Particular de Loja, San Cayetano Alto, Loja, Ecuador; Barba-Guamán, L., Department of Computer Science and Electronic, Universidad Técnica Particular de Loja, San Cayetano Alto, Loja, Ecuador; Chamba-Eras, L., Carrera de Ingeniería en Sistemas, Universidad Nacional de Loja, La Argelia, Loja, Ecuador</t>
  </si>
  <si>
    <t>Chamba-Eras L., Labanda-Jaramillo M., Coronel-Romero E., Roman-Sanchez M.</t>
  </si>
  <si>
    <t>Learning analytics in continuing training in higher education. Case study: "universidad nacional de loja"</t>
  </si>
  <si>
    <t>CEUR Workshop Proceedings</t>
  </si>
  <si>
    <t>https://www.scopus.com/inward/record.uri?eid=2-s2.0-85055449377&amp;partnerID=40&amp;md5=146bf6fc137de34a4057fa6a56db1f95</t>
  </si>
  <si>
    <t>Chamba-Eras, L., Grupo de Investigación en Tecnologías de la Información y Comunicación, Carrera de Ingeniería en Sistemas, Universidad Nacional de Loja, Av. Pío Jaramillo Alvarado y Reinaldo Espinosa, Loja, EC110110, Ecuador; Labanda-Jaramillo, M., Grupo de Investigación en Tecnologías de la Información y Comunicación, Carrera de Ingeniería en Sistemas, Universidad Nacional de Loja, Av. Pío Jaramillo Alvarado y Reinaldo Espinosa, Loja, EC110110, Ecuador; Coronel-Romero, E., Grupo de Investigación en Tecnologías de la Información y Comunicación, Carrera de Ingeniería en Sistemas, Universidad Nacional de Loja, Av. Pío Jaramillo Alvarado y Reinaldo Espinosa, Loja, EC110110, Ecuador; Roman-Sanchez, M., Unidad Educativa Fiscomisional Nuestra Señora Del Rosario, Ministerio de Educación, Catamayo, EC110350, Ecuador</t>
  </si>
  <si>
    <t>Gunsha-Morales A., Acaro X., Chuquimarca L., Villamagua L., Sánchez D.</t>
  </si>
  <si>
    <t>Efficiency of back contact-back junction solar cells with variable contact in the emitter</t>
  </si>
  <si>
    <t>10.1007/978-3-030-02351-5_25</t>
  </si>
  <si>
    <t>https://www.scopus.com/inward/record.uri?eid=2-s2.0-85055789601&amp;doi=10.1007%2f978-3-030-02351-5_25&amp;partnerID=40&amp;md5=38f644b2cecc17e78880e2822c912718</t>
  </si>
  <si>
    <t>Gunsha-Morales, A., Universidad Nacional de Loja, Loja, 110103, Ecuador; Acaro, X., Universidad de Guayaquil, Guayaquil, 090514, Ecuador; Chuquimarca, L., Universidad Estatal Península de Santa Elena, La Libertad, 240204, Ecuador; Villamagua, L., Grupo de Fisicoquímica de Materiales, Sección de Fisicoquímica y Matemáticas, Departamento de Química y Ciencias Exactas, Universidad Técnica Particular de Loja, Apartado, Loja, 1101608, Ecuador; Sánchez, D., Universidad Estatal Península de Santa Elena, La Libertad, 240204, Ecuador</t>
  </si>
  <si>
    <t>Chuquimarca L., Acaro X., Gunsha A., Villamagua L., Sánchez D.</t>
  </si>
  <si>
    <t>Two-diode model parameter evaluation from dark characteristics of back-contact back-junction solar cells</t>
  </si>
  <si>
    <t>10.1007/978-3-030-02351-5_24</t>
  </si>
  <si>
    <t>https://www.scopus.com/inward/record.uri?eid=2-s2.0-85055804913&amp;doi=10.1007%2f978-3-030-02351-5_24&amp;partnerID=40&amp;md5=115a1307504e87f98046d39dff196d3a</t>
  </si>
  <si>
    <t>Chuquimarca, L., Universidad Estatal Península de Santa Elena, La Libertad, 240204, Ecuador; Acaro, X., Universidad de Guayaquil, Guayaquil, 090514, Ecuador; Gunsha, A., Universidad Nacional de Loja, Loja, 110103, Ecuador; Villamagua, L., Grupo de Fisicoquímica de Materiales, Sección de Fisicoquímica y Matemáticas, Departamento de Química y Ciencias Exactas, Universidad Técnica Particular de Loja, Apartado, Loja, 1101608, Ecuador; Sánchez, D., Universidad Estatal Península de Santa Elena, La Libertad, 240204, Ecuador</t>
  </si>
  <si>
    <t>Torres-Carrion, H.</t>
  </si>
  <si>
    <t>Ordoñez-Ordoñez P.F., Quizhpe M., Cumbicus-Pineda O.M., Herrera Salazar V., Figueroa-Diaz R.</t>
  </si>
  <si>
    <t>Application of genetic algorithms in software engineering: A systematic literature review</t>
  </si>
  <si>
    <t>Communications in Computer and Information Science</t>
  </si>
  <si>
    <t>10.1007/978-3-030-05532-5_50</t>
  </si>
  <si>
    <t>https://www.scopus.com/inward/record.uri?eid=2-s2.0-85059782586&amp;doi=10.1007%2f978-3-030-05532-5_50&amp;partnerID=40&amp;md5=6364b4c9883826e6b28d811545fe0187</t>
  </si>
  <si>
    <t>Ordoñez-Ordoñez, P.F., Facultad de Energía, CIS, Universidad Nacional de Loja, Ave. Pío Jaramillo Alvarado, La Argelia, Loja, Ecuador, ETSI Sistemas Informáticos, Universidad Politécnica de Madrid, Calle Alan Turing s/n, Madrid, 28031, Spain; Quizhpe, M., Facultad de Energía, CIS, Universidad Nacional de Loja, Ave. Pío Jaramillo Alvarado, La Argelia, Loja, Ecuador; Cumbicus-Pineda, O.M., Facultad de Energía, CIS, Universidad Nacional de Loja, Ave. Pío Jaramillo Alvarado, La Argelia, Loja, Ecuador, Departamento de Ciencias de la Computación e Inteligencia Artificial, Universidad del País Vasco, Leioa, Spain; Herrera Salazar, V., Facultad de Energía, CIS, Universidad Nacional de Loja, Ave. Pío Jaramillo Alvarado, La Argelia, Loja, Ecuador; Figueroa-Diaz, R., Facultad de Energía, CIS, Universidad Nacional de Loja, Ave. Pío Jaramillo Alvarado, La Argelia, Loja, Ecuador</t>
  </si>
  <si>
    <t>Ordoñez-Ordoñez P.F., Herrera-Loaiza D.D., Figueroa-Diaz R.</t>
  </si>
  <si>
    <t>Vulnerabilities in banking transactions with mobile devices android: A systematic literature review</t>
  </si>
  <si>
    <t>10.1007/978-3-030-05532-5_8</t>
  </si>
  <si>
    <t>https://www.scopus.com/inward/record.uri?eid=2-s2.0-85059741294&amp;doi=10.1007%2f978-3-030-05532-5_8&amp;partnerID=40&amp;md5=55c9e17fa151f94ebcd5f291a961d77a</t>
  </si>
  <si>
    <t>Ordoñez-Ordoñez, P.F., Facultad de Energía, Universidad Nacional de Loja, Ave. Pío Jaramillo Alvarado, La Argelia, Loja, Ecuador, ETSI Sistemas Informáticos, Universidad Politécnica de Madrid, Calle Alan Turing s/n, Madrid, 28031, Spain; Herrera-Loaiza, D.D., Facultad de Energía, Universidad Nacional de Loja, Ave. Pío Jaramillo Alvarado, La Argelia, Loja, Ecuador; Figueroa-Diaz, R., Facultad de Energía, Universidad Nacional de Loja, Ave. Pío Jaramillo Alvarado, La Argelia, Loja, Ecuador</t>
  </si>
  <si>
    <t>Cumbicus-Pineda O.M., Ordoñez-Ordoñez P.F., Neyra-Romero L.A., Figueroa-Diaz R.</t>
  </si>
  <si>
    <t>Automatic categorization of tweets on the political electoral theme using supervised classification algorithms</t>
  </si>
  <si>
    <t>10.1007/978-3-030-05532-5_51</t>
  </si>
  <si>
    <t>https://www.scopus.com/inward/record.uri?eid=2-s2.0-85059764596&amp;doi=10.1007%2f978-3-030-05532-5_51&amp;partnerID=40&amp;md5=7d5ac6f021f0aad7054bc34da6735ff7</t>
  </si>
  <si>
    <t>Cumbicus-Pineda, O.M., Facultad de Energía, CIS, Universidad Nacional de Loja, Ave. Pío Jaramillo Alvarado, La Argelia, Loja, Ecuador, Departamento de Ciencias de la Computación e Inteligencia Artificial, Universidad del País Vasco, Leioa, Spain; Ordoñez-Ordoñez, P.F., Facultad de Energía, CIS, Universidad Nacional de Loja, Ave. Pío Jaramillo Alvarado, La Argelia, Loja, Ecuador, ETSI Sistemas Informáticos, Universidad Politécnica de Madrid, Calle Alan Turing s/n 28031, Madrid, Spain; Neyra-Romero, L.A., Departamento de Ciencias de la Computación y Electrónica, Universidad Técnica Particular de Loja, Loja, Ecuador, Departamento de Ciencias de la Computación e Inteligencia Artificial, Universidad del País Vasco, Leioa, Spain; Figueroa-Diaz, R., Facultad de Energía, CIS, Universidad Nacional de Loja, Ave. Pío Jaramillo Alvarado, La Argelia, Loja, Ecuador</t>
  </si>
  <si>
    <t>Granda J.-L., Chamba-Eras L., Labanda-Jaramillo M., Coronel-Romero E., Guaman-Quinche R., Maldonado-Ortega C.</t>
  </si>
  <si>
    <t>OpenChatBotUNL: Proposal for the execution platform of conversational agents [OpenChatBotUNL: Propuesta de plataforma de ejecución de agentes conversacionales]</t>
  </si>
  <si>
    <t>RISTI - Revista Iberica de Sistemas e Tecnologias de Informacao</t>
  </si>
  <si>
    <t>https://www.scopus.com/inward/record.uri?eid=2-s2.0-85061199912&amp;partnerID=40&amp;md5=37579f8be6411913ef741814b197e591</t>
  </si>
  <si>
    <t>Granda, J.-L., Grupo de Investigación en Tecnologías de la Información y Comunicación (GITIC), Carrera de Ingeniería en Sistemas, Facultad de Energía, Universidad Nacional de Loja, Av. Pío Jaramillo Alvarado y Reinaldo Espinosa, Loja, EC 110110, Ecuador; Chamba-Eras, L., Grupo de Investigación en Tecnologías de la Información y Comunicación (GITIC), Carrera de Ingeniería en Sistemas, Facultad de Energía, Universidad Nacional de Loja, Av. Pío Jaramillo Alvarado y Reinaldo Espinosa, Loja, EC 110110, Ecuador; Labanda-Jaramillo, M., Grupo de Investigación en Tecnologías de la Información y Comunicación (GITIC), Carrera de Ingeniería en Sistemas, Facultad de Energía, Universidad Nacional de Loja, Av. Pío Jaramillo Alvarado y Reinaldo Espinosa, Loja, EC 110110, Ecuador; Coronel-Romero, E., Grupo de Investigación en Tecnologías de la Información y Comunicación (GITIC), Carrera de Ingeniería en Sistemas, Facultad de Energía, Universidad Nacional de Loja, Av. Pío Jaramillo Alvarado y Reinaldo Espinosa, Loja, EC 110110, Ecuador; Guaman-Quinche, R., Carrera de Ingeniería en Sistemas, Facultad de Energía, Universidad Nacional de Loja, Av. Pío Jaramillo Alvarado y Reinaldo Espinosa, Loja, EC 110110, Ecuador; Maldonado-Ortega, C., Carrera de Ingeniería en Sistemas, Facultad de Energía, Universidad Nacional de Loja, Av. Pío Jaramillo Alvarado y Reinaldo Espinosa, Loja, EC 110110, Ecuador</t>
  </si>
  <si>
    <t>Arevalo-Marin P., Cabrera-Piedra Y., Cabrera-Sarango M., Caicedo-Rodriguez J., Camacho-Veliz A., Cartuche-Morocho S., Castillo-Aguilar C., Castillo-Betancourt D., Chamba-Tigre J., Condoy-Carrion A., Coronel-Cardenas M., Elizalde-Cando J., Freire-Feijoo E., Gomez-Jara A., Gonzalez-Guaman J., Mora-Medina M., Morocho-Cumbicus A., Ojeda-Bazaran M.-J., Puchaicela-Godoy N., Quezada-Alvarez G., Salinas-Minga N., Sarango-Espinoza J., Chamba-Eras L., Labanda-Jaramillo M., Coronel-Romero E., Granda J.-L., Roman-Sanchez M.</t>
  </si>
  <si>
    <t>Educational data mining to identify the relationship between IQ, learning styles, emotional intelligence and multiple intelligences of engineering students [Minería de datos educativa para identificar la relación entre cociente intelectual, estilos de aprendizaje, inteligencia emocional e inteligencias múltiples de estudiantes de ingeniería]</t>
  </si>
  <si>
    <t>https://www.scopus.com/inward/record.uri?eid=2-s2.0-85061181903&amp;partnerID=40&amp;md5=3f1b11c26916cdb2b8b5c5fc1fd002b8</t>
  </si>
  <si>
    <t>Arevalo-Marin, P., Grupo de Investigación en Tecnologías de la Información y Comunicación (GITIC), Carrera de Ingeniería en Sistemas, Facultad de Energía, Universidad Nacional de Loja, Av. Pío Jaramillo Alvarado y Reinaldo Espinosa, Loja, EC110110, Ecuador; Cabrera-Piedra, Y., Grupo de Investigación en Tecnologías de la Información y Comunicación (GITIC), Carrera de Ingeniería en Sistemas, Facultad de Energía, Universidad Nacional de Loja, Av. Pío Jaramillo Alvarado y Reinaldo Espinosa, Loja, EC110110, Ecuador; Cabrera-Sarango, M., Grupo de Investigación en Tecnologías de la Información y Comunicación (GITIC), Carrera de Ingeniería en Sistemas, Facultad de Energía, Universidad Nacional de Loja, Av. Pío Jaramillo Alvarado y Reinaldo Espinosa, Loja, EC110110, Ecuador; Caicedo-Rodriguez, J., Grupo de Investigación en Tecnologías de la Información y Comunicación (GITIC), Carrera de Ingeniería en Sistemas, Facultad de Energía, Universidad Nacional de Loja, Av. Pío Jaramillo Alvarado y Reinaldo Espinosa, Loja, EC110110, Ecuador; Camacho-Veliz, A., Grupo de Investigación en Tecnologías de la Información y Comunicación (GITIC), Carrera de Ingeniería en Sistemas, Facultad de Energía, Universidad Nacional de Loja, Av. Pío Jaramillo Alvarado y Reinaldo Espinosa, Loja, EC110110, Ecuador; Cartuche-Morocho, S., Grupo de Investigación en Tecnologías de la Información y Comunicación (GITIC), Carrera de Ingeniería en Sistemas, Facultad de Energía, Universidad Nacional de Loja, Av. Pío Jaramillo Alvarado y Reinaldo Espinosa, Loja, EC110110, Ecuador; Castillo-Aguilar, C., Grupo de Investigación en Tecnologías de la Información y Comunicación (GITIC), Carrera de Ingeniería en Sistemas, Facultad de Energía, Universidad Nacional de Loja, Av. Pío Jaramillo Alvarado y Reinaldo Espinosa, Loja, EC110110, Ecuador; Castillo-Betancourt, D., Grupo de Investigación en Tecnologías de la Información y Comunicación (GITIC), Carrera de Ingeniería en Sistemas, Facultad de Energía, Universidad Nacional de Loja, Av. Pío Jaramillo Alvarado y Reinaldo Espinosa, Loja, EC110110, Ecuador; Chamba-Tigre, J., Grupo de Investigación en Tecnologías de la Información y Comunicación (GITIC), Carrera de Ingeniería en Sistemas, Facultad de Energía, Universidad Nacional de Loja, Av. Pío Jaramillo Alvarado y Reinaldo Espinosa, Loja, EC110110, Ecuador; Condoy-Carrion, A., Grupo de Investigación en Tecnologías de la Información y Comunicación (GITIC), Carrera de Ingeniería en Sistemas, Facultad de Energía, Universidad Nacional de Loja, Av. Pío Jaramillo Alvarado y Reinaldo Espinosa, Loja, EC110110, Ecuador; Coronel-Cardenas, M., Grupo de Investigación en Tecnologías de la Información y Comunicación (GITIC), Carrera de Ingeniería en Sistemas, Facultad de Energía, Universidad Nacional de Loja, Av. Pío Jaramillo Alvarado y Reinaldo Espinosa, Loja, EC110110, Ecuador; Elizalde-Cando, J., Grupo de Investigación en Tecnologías de la Información y Comunicación (GITIC), Carrera de Ingeniería en Sistemas, Facultad de Energía, Universidad Nacional de Loja, Av. Pío Jaramillo Alvarado y Reinaldo Espinosa, Loja, EC110110, Ecuador; Freire-Feijoo, E., Grupo de Investigación en Tecnologías de la Información y Comunicación (GITIC), Carrera de Ingeniería en Sistemas, Facultad de Energía, Universidad Nacional de Loja, Av. Pío Jaramillo Alvarado y Reinaldo Espinosa, Loja, EC110110, Ecuador; Gomez-Jara, A., Grupo de Investigación en Tecnologías de la Información y Comunicación (GITIC), Carrera de Ingeniería en Sistemas, Facultad de Energía, Universidad Nacional de Loja, Av. Pío Jaramillo Alvarado y Reinaldo Espinosa, Loja, EC110110, Ecuador; Gonzalez-Guaman, J., Grupo de Investigación en Tecnologías de la Información y Comunicación (GITIC), Carrera de Ingeniería en Sistemas, Facultad de Energía, Universidad Nacional de Loja, Av. Pío Jaramillo Alvarado y Reinaldo Espinosa, Loja, EC110110, Ecuador; Mora-Medina, M., Grupo de Investigación en Tecnologías de la Información y Comunicación (GITIC), Carrera de Ingeniería en Sistemas, Facultad de Energía, Universidad Nacional de Loja, Av. Pío Jaramillo Alvarado y Reinaldo Espinosa, Loja, EC110110, Ecuador; Morocho-Cumbicus, A., Grupo de Investigación en Tecnologías de la Información y Comunicación (GITIC), Carrera de Ingeniería en Sistemas, Facultad de Energía, Universidad Nacional de Loja, Av. Pío Jaramillo Alvarado y Reinaldo Espinosa, Loja, EC110110, Ecuador; Ojeda-Bazaran, M.-J., Grupo de Investigación en Tecnologías de la Información y Comunicación (GITIC), Carrera de Ingeniería en Sistemas, Facultad de Energía, Universidad Nacional de Loja, Av. Pío Jaramillo Alvarado y Reinaldo Espinosa, Loja, EC110110, Ecuador; Puchaicela-Godoy, N., Grupo de Investigación en Tecnologías de la Información y Comunicación (GITIC), Carrera de Ingeniería en Sistemas, Facultad de Energía, Universidad Nacional de Loja, Av. Pío Jaramillo Alvarado y Reinaldo Espinosa, Loja, EC110110, Ecuador; Quezada-Alvarez, G., Grupo de Investigación en Tecnologías de la Información y Comunicación (GITIC), Carrera de Ingeniería en Sistemas, Facultad de Energía, Universidad Nacional de Loja, Av. Pío Jaramillo Alvarado y Reinaldo Espinosa, Loja, EC110110, Ecuador; Salinas-Minga, N., Grupo de Investigación en Tecnologías de la Información y Comunicación (GITIC), Carrera de Ingeniería en Sistemas, Facultad de Energía, Universidad Nacional de Loja, Av. Pío Jaramillo Alvarado y Reinaldo Espinosa, Loja, EC110110, Ecuador; Sarango-Espinoza, J., Grupo de Investigación en Tecnologías de la Información y Comunicación (GITIC), Carrera de Ingeniería en Sistemas, Facultad de Energía, Universidad Nacional de Loja, Av. Pío Jaramillo Alvarado y Reinaldo Espinosa, Loja, EC110110, Ecuador; Chamba-Eras, L., Grupo de Investigación en Tecnologías de la Información y Comunicación (GITIC), Carrera de Ingeniería en Sistemas, Facultad de Energía, Universidad Nacional de Loja, Av. Pío Jaramillo Alvarado y Reinaldo Espinosa, Loja, EC110110, Ecuador; Labanda-Jaramillo, M., Grupo de Investigación en Tecnologías de la Información y Comunicación (GITIC), Carrera de Ingeniería en Sistemas, Facultad de Energía, Universidad Nacional de Loja, Av. Pío Jaramillo Alvarado y Reinaldo Espinosa, Loja, EC110110, Ecuador; Coronel-Romero, E., Grupo de Investigación en Tecnologías de la Información y Comunicación (GITIC), Carrera de Ingeniería en Sistemas, Facultad de Energía, Universidad Nacional de Loja, Av. Pío Jaramillo Alvarado y Reinaldo Espinosa, Loja, EC110110, Ecuador; Granda, J.-L., Grupo de Investigación en Tecnologías de la Información y Comunicación (GITIC), Carrera de Ingeniería en Sistemas, Facultad de Energía, Universidad Nacional de Loja, Av. Pío Jaramillo Alvarado y Reinaldo Espinosa, Loja, EC110110, Ecuador; Roman-Sanchez, M., Unidad Educativa Fiscomisional “Nuestra Señora del Rosario”, Ministerio de Educación, Catamayo, EC110350, Ecuador</t>
  </si>
  <si>
    <t>Documentos filiación UNL</t>
  </si>
  <si>
    <t>Documentos otra filiación</t>
  </si>
  <si>
    <t>Jacome L., Benavides L., Jara D., Riofrio G., Alvarado F., Pesantez M.</t>
  </si>
  <si>
    <t>A survey on intelligent traffic lights</t>
  </si>
  <si>
    <t>IEEE ICA-ACCA 2018 - IEEE International Conference on Automation/23rd Congress of the Chilean Association of Automatic Control: Towards an Industry 4.0 - Proceedings</t>
  </si>
  <si>
    <t>10.1109/ICA-ACCA.2018.8609705</t>
  </si>
  <si>
    <t>https://www.scopus.com/inward/record.uri?eid=2-s2.0-85062171637&amp;doi=10.1109%2fICA-ACCA.2018.8609705&amp;partnerID=40&amp;md5=739aad69aba84f8aa69a317676f3266b</t>
  </si>
  <si>
    <t>Jacome, L., Universidad Nacional de Loja, Loja, Ecuador; Benavides, L., Universidad Nacional de Loja, Loja, Ecuador; Jara, D., Universidad Nacional de Loja, Loja, Ecuador; Riofrio, G., Universidad Nacional de Loja, Loja, Ecuador; Alvarado, F., Universidad Nacional de Loja, Loja, Ecuador; Pesantez, M., Universidad Nacional de Loja, Loja, Ecuador</t>
  </si>
  <si>
    <t>Jimenez L., Cuenca F., Calderon C.A., Loyola R., Cuenca F., Rivas-Echeverr F.</t>
  </si>
  <si>
    <t>Virtual instrumentation system to automatically determine the stress-strain curve of Tensile Test</t>
  </si>
  <si>
    <t>10.1109/ICA-ACCA.2018.8609762</t>
  </si>
  <si>
    <t>https://www.scopus.com/inward/record.uri?eid=2-s2.0-85062187186&amp;doi=10.1109%2fICA-ACCA.2018.8609762&amp;partnerID=40&amp;md5=f35900ea88399f9c7ebc20967c0fac5c</t>
  </si>
  <si>
    <t>Jimenez, L., Universidad Nacional de Loja, Area of Energy, Industries and Non-Renewable Natural Resource, Loja, Ecuador; Cuenca, F., Universidad Nacional de Loja, Area of Energy, Industries and Non-Renewable Natural Resource, Loja, Ecuador; Calderon, C.A., Department of Computer Science and Electronics, Universidad Tecnica Particular de Loja, Loja, Ecuador; Loyola, R., Universidad Nacional de Loja, Area of Energy, Industries and Non-Renewable Natural Resource, Loja, Ecuador; Cuenca, F., Universidad Nacional de Loja, Area of Energy, Industries and Non-Renewable Natural Resource, Loja, Ecuador; Rivas-Echeverr, F., Department of Informatics, Universidad Técnica Federico Santa Mareá, Valparaéso, Chile</t>
  </si>
  <si>
    <t>Tucker Yépez J.J., Pusay Villarroel B.A., Samaniego Rojas P.A.</t>
  </si>
  <si>
    <t>Analysis of digital diplomacy and E-society in the context of internet governance</t>
  </si>
  <si>
    <t>International Journal of Engineering and Advanced Technology</t>
  </si>
  <si>
    <t>https://www.scopus.com/inward/record.uri?eid=2-s2.0-85062724305&amp;partnerID=40&amp;md5=90ab469b6d769383d8ba9ce22b7cc351</t>
  </si>
  <si>
    <t>Tucker Yépez, J.J., State University of Belgorod Russia, Russian Federation, Universidad Nacional de Loja, Department of Telecommunications, Ecuador; Pusay Villarroel, B.A., Universidad Técnica de Ambato, Department of Electronics and Telecommunications, Ecuador; Samaniego Rojas, P.A., Universidad Nacional de Loja, Department of Telecommunications, Ecuador</t>
  </si>
  <si>
    <t>Torres-Carrión H., Torres-Carrión R.</t>
  </si>
  <si>
    <t>Evaluation of new generation communication technologies for deployments in rural exploitation [Evaluación de Tecnologías de Comunicación de Nueva Generación para Despliegues en Explotaciones Rurales]</t>
  </si>
  <si>
    <t>10.23919/CISTI.2019.8760710</t>
  </si>
  <si>
    <t>https://www2.scopus.com/inward/record.uri?eid=2-s2.0-85070069539&amp;doi=10.23919%2fCISTI.2019.8760710&amp;partnerID=40&amp;md5=9653fabf9a74fa91ff893e9f5dc7f810</t>
  </si>
  <si>
    <t>Torres-Carrión, H., Universidad Nacional de Loja, Loja, Ecuador; Torres-Carrión, R., Universidad de Málaga, Málaga, Spain</t>
  </si>
  <si>
    <t>Labanda-Jaramillo M., Chamba-Eras L., Coronel-Romero E., Granda J.-L., Quezada-Sarmiento P.A., Roman-Sanchez M.</t>
  </si>
  <si>
    <t>Proposal for the reengineering of processes in the management of information and communication technology [Propuesta de Reingeniería de los Procesos en la Gestión de las Tecnologías de la Información y Comunicación]</t>
  </si>
  <si>
    <t>10.23919/CISTI.2019.8760700</t>
  </si>
  <si>
    <t>https://www2.scopus.com/inward/record.uri?eid=2-s2.0-85070089131&amp;doi=10.23919%2fCISTI.2019.8760700&amp;partnerID=40&amp;md5=3d313680ed3496e79b110bedad17968d</t>
  </si>
  <si>
    <t>Labanda-Jaramillo, M., Grupo de Investigación en Tecnologías de la Información y Comunicación, Universidad Nacional de Loja, Loja, Ecuador; Chamba-Eras, L., Grupo de Investigación en Tecnologías de la Información y Comunicación, Universidad Nacional de Loja, Loja, Ecuador; Coronel-Romero, E., Grupo de Investigación en Tecnologías de la Información y Comunicación, Universidad Nacional de Loja, Loja, Ecuador; Granda, J.-L., Grupo de Investigación en Tecnologías de la Información y Comunicación, Universidad Nacional de Loja, Loja, Ecuador; Quezada-Sarmiento, P.A., Universitat de Valencia, Facultad de Filosofía y Ciencias de la Educación, Valencia, Spain; Roman-Sanchez, M., Ministerio de Educación, Catamayo, Ecuador</t>
  </si>
  <si>
    <t>Granda W.X.B., Ruiz E.M.M., Macas F.B.C., Ortega D.A.T., Díaz R.G.F., Tandazo R.V.T.</t>
  </si>
  <si>
    <t>Business intelligence: Multidimensional analysis of international festival of living arts - Loja [Business Intelligence: Análisis Multidimensional del Festival Internacional de Artes Vivas - Loja]</t>
  </si>
  <si>
    <t>10.23919/CISTI.2019.8760673</t>
  </si>
  <si>
    <t>https://www2.scopus.com/inward/record.uri?eid=2-s2.0-85070057696&amp;doi=10.23919%2fCISTI.2019.8760673&amp;partnerID=40&amp;md5=24c4bac31d56c7f1b65581cedf0f014e</t>
  </si>
  <si>
    <t>Granda, W.X.B., Escuela de Informática y Multimedia, Universidad Internacional Del Ecuador, Quito, Ecuador; Ruiz, E.M.M., Escuela de Informática y Multimedia, Universidad Internacional Del Ecuador, Quito, Ecuador; Macas, F.B.C., Departamento de Ciencias de la Computación y Electrónica, Universidad Técnica Particular de Loja, Loja, Ecuador; Ortega, D.A.T., Escuela de Informática y Multimedia, Universidad Internacional Del Ecuador, Quito, Ecuador; Díaz, R.G.F., Carrera de Ingeniería en Sistemas, Universidad Nacional de Loja, Loja, Ecuador; Tandazo, R.V.T., Departamento de Ciencias de la Computación y Electrónica, Universidad Técnica Particular de Loja, Loja, Ecuador</t>
  </si>
  <si>
    <t>Serrano J.E.R., Salazar V.H., Ruiz X.N., Guillén C.N.</t>
  </si>
  <si>
    <t>ICT risk management in public hospitals [Gestión de riesgos de TIC en hospitales públicos]</t>
  </si>
  <si>
    <t>https://www2.scopus.com/inward/record.uri?eid=2-s2.0-85070988802&amp;partnerID=40&amp;md5=04dcc5867f17d1fa9ec46c4f3a1d5f0b</t>
  </si>
  <si>
    <t>Serrano, J.E.R., Universidad Nacional de Loja, Loja, 110111, Ecuador; Salazar, V.H., Universidad Nacional de Loja, Loja, 110111, Ecuador; Ruiz, X.N., Universidad Nacional de Loja, Loja, 110111, Ecuador; Guillén, C.N., Universidad Nacional de Loja, Loja, 110111, Ecuador</t>
  </si>
  <si>
    <t>Samaniego-Calle V., Viñán-Ludeña M.S., Jaramillo-Sangurima W., Jácome-Galarza L., Sinche-Freire J.</t>
  </si>
  <si>
    <t>Smart traffic lights and vehicular traffic: A comparative case study to reduce traffic jams and contaminants [Semáforos inteligentes y tráfico vehicular: Un caso de estudio comparativo para reducir atascos y emisiones contaminantes]</t>
  </si>
  <si>
    <t>https://www2.scopus.com/inward/record.uri?eid=2-s2.0-85069171478&amp;partnerID=40&amp;md5=ff1f4b7889810be4b9634c90c0ba6f0e</t>
  </si>
  <si>
    <t>Samaniego-Calle, V., Universidad Nacional de Loja, Loja, 110111, Ecuador; Viñán-Ludeña, M.S., Universidad Nacional de Loja, Loja, 110111, Ecuador; Jaramillo-Sangurima, W., Universidad Internacional del Ecuador, Loja, 110101, Ecuador; Jácome-Galarza, L., Universidad Nacional de Loja, Loja, 110111, Ecuador; Sinche-Freire, J., Universidad Nacional de Loja, Loja, 110111, Ecuador</t>
  </si>
  <si>
    <t>Jácome-Galarza L., Viñán-Ludeña M.S., Sinche-Freire J., Charco-Aguirre J., Jaramillo-Sangurima W.</t>
  </si>
  <si>
    <t>Word-embedding-based model to improve the customer’ shopping experience</t>
  </si>
  <si>
    <t>https://www2.scopus.com/inward/record.uri?eid=2-s2.0-85069170207&amp;partnerID=40&amp;md5=381ade3e3e637db82eb99ba1fbaa8370</t>
  </si>
  <si>
    <t>Jácome-Galarza, L., Universidad Nacional de Loja, Loja, 110111, Ecuador; Viñán-Ludeña, M.S., Universidad Nacional de Loja, Loja, 110111, Ecuador; Sinche-Freire, J., Universidad Nacional de Loja, Loja, 110111, Ecuador; Charco-Aguirre, J., Universidad de Guayaquil, Guayaquil, 090514, Ecuador; Jaramillo-Sangurima, W., Universidad Internacional del Ecuador, Loja, 110101, Ecuador</t>
  </si>
  <si>
    <t>Ordoñez-Ordoñez P.F., Suntaxi Sarango M.C., Narváez C., Ruilova Sánchez M.C., Cueva-Hurtado M.E.</t>
  </si>
  <si>
    <t>Deep Learning Model for Forecasting Financial Sales Based on Long Short-Term Memory Networks</t>
  </si>
  <si>
    <t>10.1007/978-3-030-32022-5_46</t>
  </si>
  <si>
    <t>https://www.scopus.com/inward/record.uri?eid=2-s2.0-85075696203&amp;doi=10.1007%2f978-3-030-32022-5_46&amp;partnerID=40&amp;md5=1d2f638f591283f0109cd070f52e5734</t>
  </si>
  <si>
    <t>Ordoñez-Ordoñez, P.F., Facultad de Energí­a, Universidad Nacional de Loja, Av. Pí­o Jaramillo Alvarado, La Argelia, Loja, Ecuador, Escuela Técnica Superior de Ingenierí­­a de Sistemas Informáticos, Universidad Politécnica de Madrid, Calle Alan Turing s/n, Madrid, 28031, Spain; Suntaxi Sarango, M.C., Facultad de Energí­a, Universidad Nacional de Loja, Av. Pí­o Jaramillo Alvarado, La Argelia, Loja, Ecuador; Narváez, C., Facultad de Energí­a, Universidad Nacional de Loja, Av. Pí­o Jaramillo Alvarado, La Argelia, Loja, Ecuador; Ruilova Sánchez, M.C., Facultad de Energí­a, Universidad Nacional de Loja, Av. Pí­o Jaramillo Alvarado, La Argelia, Loja, Ecuador; Cueva-Hurtado, M.E., Facultad de Energí­a, Universidad Nacional de Loja, Av. Pí­o Jaramillo Alvarado, La Argelia, Loja, Ecuador</t>
  </si>
  <si>
    <t>Jácome-Galarza L.-R., Realpe-Robalino M.-A., Chamba-Eras L.-A., Viñán-Ludeña M.-S., Sinche-Freire J.-F.</t>
  </si>
  <si>
    <t>Computer Vision for Image Understanding: A Comprehensive Review</t>
  </si>
  <si>
    <t>10.1007/978-3-030-32022-5_24</t>
  </si>
  <si>
    <t>https://www.scopus.com/inward/record.uri?eid=2-s2.0-85075662069&amp;doi=10.1007%2f978-3-030-32022-5_24&amp;partnerID=40&amp;md5=e7f9b2718e7bac2716da474217e5e2ae</t>
  </si>
  <si>
    <t>Jácome-Galarza, L.-R., Escuela Superior Politécnica del Litoral, Facultad de Ingeniería en Electricidad y Computación, CIDIS, 09-01-5863, Guayaquil, Ecuador; Realpe-Robalino, M.-A., Escuela Superior Politécnica del Litoral, Facultad de Ingeniería en Electricidad y Computación, CIDIS, 09-01-5863, Guayaquil, Ecuador; Chamba-Eras, L.-A., Universidad Nacional de Loja, Grupo de Investigación en Tecnologías de la Información y Comunicación (GITIC), Carrera de Ingeniería en Sistemas, Loja, Ecuador; Viñán-Ludeña, M.-S., Universidad Nacional de Loja, Carrera de Ingeniería en Sistemas, Loja, Ecuador; Sinche-Freire, J.-F., Universidad Nacional de Loja, Carrera de Ingeniería en Sistemas, Loja, Ecuador</t>
  </si>
  <si>
    <t>Neyra-Romero L.A., Cumbicus-Pineda O.M., Sierra B., Cueva-Carrion S.P.</t>
  </si>
  <si>
    <t>Automatic Categorization of Answers by Applying Supervised Classification Algorithms to the Analysis of Student Responses to a Series of Multiple Choice Questions</t>
  </si>
  <si>
    <t>10.1007/978-3-030-32022-5_42</t>
  </si>
  <si>
    <t>https://www.scopus.com/inward/record.uri?eid=2-s2.0-85075681975&amp;doi=10.1007%2f978-3-030-32022-5_42&amp;partnerID=40&amp;md5=1f0b2ea21661f9ef5d714de99083264f</t>
  </si>
  <si>
    <t>Neyra-Romero, L.A., Departamento de Ciencias de la Computacion y Electronica, Universidad Tecnica Particular de Loja, San Cayetano Alto, Loja, Ecuador, Departamento de Ciencias de la Computacion e Inteligencia Artificial, Universidad del Pais Vasco (UPV/EHU), Donostia-San Sebastian, Spain; Cumbicus-Pineda, O.M., Facultad de Energia, Carrera de Ingenieria en Sistemas y Computacion, Universidad Nacional de Loja, Ave. Pio Jaramillo Alvarado, La Argelia, Loja, Ecuador, Departamento de Ciencias de la Computacion e Inteligencia Artificial, Universidad del Pais Vasco (UPV/EHU), Donostia-San Sebastian, Spain; Sierra, B., Departamento de Ciencias de la Computacion e Inteligencia Artificial, Universidad del Pais Vasco (UPV/EHU), Donostia-San Sebastian, Spain; Cueva-Carrion, S.P., Departamento de Ciencias de la Computacion y Electronica, Universidad Tecnica Particular de Loja, San Cayetano Alto, Loja, Ecuador</t>
  </si>
  <si>
    <t>Maldonado-Correa J., Solano J.C., Rojas-Moncayo M.</t>
  </si>
  <si>
    <t>Wind power forecasting: A systematic literature review</t>
  </si>
  <si>
    <t>Wind Engineering</t>
  </si>
  <si>
    <t>10.1177/0309524X19891672</t>
  </si>
  <si>
    <t>https://www.scopus.com/inward/record.uri?eid=2-s2.0-85077162422&amp;doi=10.1177%2f0309524X19891672&amp;partnerID=40&amp;md5=8ec9795c0d3ae2dd90c3105db1017465</t>
  </si>
  <si>
    <t>Maldonado-Correa, J., Facultad de Energía, Universidad Nacional de Loja, Loja, Ecuador; Solano, J.C., Facultad de Energía, Universidad Nacional de Loja, Loja, Ecuador; Rojas-Moncayo, M., Facultad de Energía, Universidad Nacional de Loja, Loja, Ecuador</t>
  </si>
  <si>
    <t>0309524X</t>
  </si>
  <si>
    <t>Tinitana J.C., Palacios F.R.</t>
  </si>
  <si>
    <t>Comparison of wind scenarios generation methods-a case study from Ecuador</t>
  </si>
  <si>
    <t>4th IEEE Colombian Conference on Automatic Control: Automatic Control as Key Support of Industrial Productivity, CCAC 2019 - Proceedings</t>
  </si>
  <si>
    <t>10.1109/CCAC.2019.8920861</t>
  </si>
  <si>
    <t>https://www.scopus.com/inward/record.uri?eid=2-s2.0-85077962759&amp;doi=10.1109%2fCCAC.2019.8920861&amp;partnerID=40&amp;md5=bfe4e31075145939f6666845d6959d0e</t>
  </si>
  <si>
    <t>Tinitana, J.C., Universidad Nacional de Loja, Electromechanical Engineering Department, Loja, Ecuador; Palacios, F.R., Universidad Nacional de Loja, Electromechanical Engineering Department, Loja, Ecuador</t>
  </si>
  <si>
    <t>UTI</t>
  </si>
  <si>
    <t>Viñán-Ludeña M.S., De Campos L.M., Jacome-Galarza L.-R., Sinche-Freire J.</t>
  </si>
  <si>
    <t>Social media influence: a comprehensive review in general and in tourism domain</t>
  </si>
  <si>
    <t>Smart Innovation, Systems and Technologies</t>
  </si>
  <si>
    <t>10.1007/978-981-15-2024-2_3</t>
  </si>
  <si>
    <t>https://www.scopus.com/inward/record.uri?eid=2-s2.0-85079638393&amp;doi=10.1007%2f978-981-15-2024-2_3&amp;partnerID=40&amp;md5=b92ce804639618c172f7c1c5cdf3ee89</t>
  </si>
  <si>
    <t>Viñán-Ludeña, M.S., Universidad de Granada, Granada, Spain, Universidad Nacional de Loja, Loja, Ecuador; De Campos, L.M., Universidad de Granada, Granada, Spain; Jacome-Galarza, L.-R., Escuela Superior Politécnica del Litoral, Guayaquil, Ecuador; Sinche-Freire, J., Universidad Nacional de Loja, Loja, Ecuador</t>
  </si>
  <si>
    <t>Unidad de Telecomunicaciones e Información</t>
  </si>
  <si>
    <t>Cuenca, J.</t>
  </si>
  <si>
    <t>Ordoñez-Ordoñez, P.F.</t>
  </si>
  <si>
    <t>Viñán-Ludeña, M.S.</t>
  </si>
  <si>
    <t>Cumbicus-Pineda, O.M.</t>
  </si>
  <si>
    <t>Narváez, C.</t>
  </si>
  <si>
    <t>Maldonado-Correa, J</t>
  </si>
  <si>
    <t>Solano, J.C.</t>
  </si>
  <si>
    <t>Figueroa-Diaz, R.</t>
  </si>
  <si>
    <t>Torres-Carrión, R.</t>
  </si>
  <si>
    <t>Herrera Salazar,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</si>
</sst>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2" fontId="0" fillId="0" borderId="1" xfId="0" applyNumberFormat="1" applyBorder="1"/>
    <xf numFmtId="0" fontId="4" fillId="0" borderId="0" xfId="0" applyFont="1"/>
    <xf numFmtId="0" fontId="0" fillId="0" borderId="2" xfId="0" applyFill="1" applyBorder="1"/>
  </cellXfs>
  <cellStyles count="1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1" builtinId="9" hidden="1"/>
    <cellStyle name="Hyperlink" xfId="1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 de profesores-investigadores, de acuerdo al número de publicaciones</a:t>
            </a:r>
            <a:r>
              <a:rPr lang="en-US" baseline="0"/>
              <a:t> con</a:t>
            </a:r>
            <a:r>
              <a:rPr lang="en-US"/>
              <a:t> filiación de la UNL-Facultad</a:t>
            </a:r>
            <a:r>
              <a:rPr lang="en-US" baseline="0"/>
              <a:t> de Energía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'Ranking-autor'!$B$2:$B$17</c:f>
              <c:strCache>
                <c:ptCount val="16"/>
                <c:pt idx="0">
                  <c:v>Chamba-Eras, L.</c:v>
                </c:pt>
                <c:pt idx="1">
                  <c:v>Labanda-Jaramillo, M.</c:v>
                </c:pt>
                <c:pt idx="2">
                  <c:v>Coronel-Romero, E.</c:v>
                </c:pt>
                <c:pt idx="3">
                  <c:v>Benavides Maldonado, J.L.</c:v>
                </c:pt>
                <c:pt idx="4">
                  <c:v>Guaman-Quinche, R.</c:v>
                </c:pt>
                <c:pt idx="5">
                  <c:v>Viñán-Ludeña, M.S.</c:v>
                </c:pt>
                <c:pt idx="6">
                  <c:v>Figueroa-Diaz, R.</c:v>
                </c:pt>
                <c:pt idx="7">
                  <c:v>Torres-Carrion, H.</c:v>
                </c:pt>
                <c:pt idx="8">
                  <c:v>Ordoñez-Ordoñez, P.F.</c:v>
                </c:pt>
                <c:pt idx="9">
                  <c:v>Cumbicus-Pineda, O.M.</c:v>
                </c:pt>
                <c:pt idx="10">
                  <c:v>Herrera Salazar, V.</c:v>
                </c:pt>
                <c:pt idx="11">
                  <c:v>Narváez, C.</c:v>
                </c:pt>
                <c:pt idx="12">
                  <c:v>Maldonado-Correa, J</c:v>
                </c:pt>
                <c:pt idx="13">
                  <c:v>Solano, J.C.</c:v>
                </c:pt>
                <c:pt idx="14">
                  <c:v>Cuenca, J.</c:v>
                </c:pt>
                <c:pt idx="15">
                  <c:v>Torres-Carrión, R.</c:v>
                </c:pt>
              </c:strCache>
            </c:strRef>
          </c:cat>
          <c:val>
            <c:numRef>
              <c:f>'Ranking-autor'!$C$2:$C$17</c:f>
              <c:numCache>
                <c:formatCode>General</c:formatCode>
                <c:ptCount val="16"/>
                <c:pt idx="0">
                  <c:v>14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D-6D49-A29E-2812FFF740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3578672"/>
        <c:axId val="1887520592"/>
      </c:barChart>
      <c:catAx>
        <c:axId val="18535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20592"/>
        <c:crosses val="autoZero"/>
        <c:auto val="1"/>
        <c:lblAlgn val="ctr"/>
        <c:lblOffset val="100"/>
        <c:noMultiLvlLbl val="0"/>
      </c:catAx>
      <c:valAx>
        <c:axId val="18875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publicaciones como primer autor,</a:t>
            </a:r>
            <a:r>
              <a:rPr lang="en-US" baseline="0"/>
              <a:t> </a:t>
            </a:r>
            <a:r>
              <a:rPr lang="en-US"/>
              <a:t>con filiación de la UNL-Facultad de Energía </a:t>
            </a:r>
            <a:r>
              <a:rPr lang="en-US" sz="1400" b="0" i="0" u="none" strike="noStrike" cap="none" baseline="0">
                <a:effectLst/>
              </a:rPr>
              <a:t>(02-03-2020)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'Primer-autor'!$C$4:$C$5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'Primer-autor'!$D$4:$D$5</c:f>
              <c:numCache>
                <c:formatCode>General</c:formatCode>
                <c:ptCount val="2"/>
                <c:pt idx="0">
                  <c:v>34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8-4E42-911F-F4D522D688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30709984"/>
        <c:axId val="1930712304"/>
      </c:barChart>
      <c:catAx>
        <c:axId val="19307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12304"/>
        <c:crosses val="autoZero"/>
        <c:auto val="1"/>
        <c:lblAlgn val="ctr"/>
        <c:lblOffset val="100"/>
        <c:noMultiLvlLbl val="0"/>
      </c:catAx>
      <c:valAx>
        <c:axId val="19307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0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Publicaciones de la UNL-Facultad de Energía indizadas en SCOPUS,</a:t>
            </a:r>
            <a:r>
              <a:rPr lang="en-US" baseline="0"/>
              <a:t> años 1994-2020 (02-03-2020)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Anio!$C$6:$C$32</c:f>
              <c:numCache>
                <c:formatCode>General</c:formatCode>
                <c:ptCount val="2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numCache>
            </c:numRef>
          </c:cat>
          <c:val>
            <c:numRef>
              <c:f>Anio!$D$6:$D$32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7</c:v>
                </c:pt>
                <c:pt idx="24">
                  <c:v>11</c:v>
                </c:pt>
                <c:pt idx="25">
                  <c:v>18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5A4E-96A9-522E473CBA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30757296"/>
        <c:axId val="1930760048"/>
      </c:lineChart>
      <c:catAx>
        <c:axId val="193075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60048"/>
        <c:crosses val="autoZero"/>
        <c:auto val="1"/>
        <c:lblAlgn val="ctr"/>
        <c:lblOffset val="100"/>
        <c:noMultiLvlLbl val="0"/>
      </c:catAx>
      <c:valAx>
        <c:axId val="19307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publicaciones de acuerdo al</a:t>
            </a:r>
            <a:r>
              <a:rPr lang="en-US" baseline="0"/>
              <a:t> Quartil, con filiación de la UNL-Facultad de Energía </a:t>
            </a:r>
            <a:r>
              <a:rPr lang="en-US" sz="1400" b="0" i="0" u="none" strike="noStrike" cap="none" baseline="0">
                <a:effectLst/>
              </a:rPr>
              <a:t>(02-03-2020)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Quartil!$C$4:$C$8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NA</c:v>
                </c:pt>
              </c:strCache>
            </c:strRef>
          </c:cat>
          <c:val>
            <c:numRef>
              <c:f>Quartil!$D$4:$D$8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E-B542-AA00-CF222E6A3C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31557504"/>
        <c:axId val="1931560256"/>
      </c:barChart>
      <c:catAx>
        <c:axId val="19315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60256"/>
        <c:crosses val="autoZero"/>
        <c:auto val="1"/>
        <c:lblAlgn val="ctr"/>
        <c:lblOffset val="100"/>
        <c:noMultiLvlLbl val="0"/>
      </c:catAx>
      <c:valAx>
        <c:axId val="19315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5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publicaciones, de acuerdo al tipo de publicación con la filiación de la UNL-Facultad de Energía </a:t>
            </a:r>
            <a:r>
              <a:rPr lang="en-US" sz="1400" b="0" i="0" u="none" strike="noStrike" cap="none" baseline="0">
                <a:effectLst/>
              </a:rPr>
              <a:t>(02-03-2020)</a:t>
            </a:r>
            <a:r>
              <a:rPr lang="en-US" sz="1400" b="0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'Tipo-Documento'!$C$4:$C$11</c:f>
              <c:strCache>
                <c:ptCount val="8"/>
                <c:pt idx="0">
                  <c:v>Article</c:v>
                </c:pt>
                <c:pt idx="1">
                  <c:v>Article in Press</c:v>
                </c:pt>
                <c:pt idx="2">
                  <c:v>Conference Paper</c:v>
                </c:pt>
                <c:pt idx="3">
                  <c:v>Short Survey</c:v>
                </c:pt>
                <c:pt idx="4">
                  <c:v>Review</c:v>
                </c:pt>
                <c:pt idx="5">
                  <c:v>Editorial</c:v>
                </c:pt>
                <c:pt idx="6">
                  <c:v>Book Chapter</c:v>
                </c:pt>
                <c:pt idx="7">
                  <c:v>Note</c:v>
                </c:pt>
              </c:strCache>
            </c:strRef>
          </c:cat>
          <c:val>
            <c:numRef>
              <c:f>'Tipo-Documento'!$D$4:$D$11</c:f>
              <c:numCache>
                <c:formatCode>General</c:formatCode>
                <c:ptCount val="8"/>
                <c:pt idx="0">
                  <c:v>12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0-F341-B890-77CBF22AFE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30765424"/>
        <c:axId val="1930768176"/>
      </c:barChart>
      <c:catAx>
        <c:axId val="19307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68176"/>
        <c:crosses val="autoZero"/>
        <c:auto val="1"/>
        <c:lblAlgn val="ctr"/>
        <c:lblOffset val="100"/>
        <c:noMultiLvlLbl val="0"/>
      </c:catAx>
      <c:valAx>
        <c:axId val="19307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</xdr:row>
      <xdr:rowOff>0</xdr:rowOff>
    </xdr:from>
    <xdr:to>
      <xdr:col>16</xdr:col>
      <xdr:colOff>215900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10</xdr:row>
      <xdr:rowOff>19050</xdr:rowOff>
    </xdr:from>
    <xdr:to>
      <xdr:col>13</xdr:col>
      <xdr:colOff>63500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317987</xdr:colOff>
      <xdr:row>2</xdr:row>
      <xdr:rowOff>1952</xdr:rowOff>
    </xdr:from>
    <xdr:to>
      <xdr:col>13</xdr:col>
      <xdr:colOff>400539</xdr:colOff>
      <xdr:row>22</xdr:row>
      <xdr:rowOff>205152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3</xdr:row>
      <xdr:rowOff>171450</xdr:rowOff>
    </xdr:from>
    <xdr:to>
      <xdr:col>15</xdr:col>
      <xdr:colOff>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82550</xdr:rowOff>
    </xdr:from>
    <xdr:to>
      <xdr:col>15</xdr:col>
      <xdr:colOff>12700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opLeftCell="B1" workbookViewId="0">
      <selection activeCell="A9" sqref="A9"/>
    </sheetView>
  </sheetViews>
  <sheetFormatPr baseColWidth="10" defaultRowHeight="16" x14ac:dyDescent="0.2"/>
  <cols>
    <col min="1" max="1" width="87.33203125" customWidth="1"/>
    <col min="2" max="2" width="75" customWidth="1"/>
    <col min="3" max="3" width="10.83203125" customWidth="1"/>
    <col min="4" max="4" width="52.33203125" customWidth="1"/>
    <col min="5" max="7" width="10.83203125" customWidth="1"/>
    <col min="8" max="8" width="45.6640625" customWidth="1"/>
    <col min="9" max="10" width="10.83203125" customWidth="1"/>
    <col min="11" max="11" width="15" customWidth="1"/>
    <col min="12" max="12" width="15.5" customWidth="1"/>
    <col min="13" max="13" width="12.1640625" customWidth="1"/>
  </cols>
  <sheetData>
    <row r="1" spans="1:18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112</v>
      </c>
      <c r="O1" s="8" t="s">
        <v>113</v>
      </c>
      <c r="P1" s="8" t="s">
        <v>114</v>
      </c>
      <c r="Q1" s="8" t="s">
        <v>115</v>
      </c>
      <c r="R1" s="8" t="s">
        <v>116</v>
      </c>
    </row>
    <row r="2" spans="1:18" x14ac:dyDescent="0.2">
      <c r="A2" t="s">
        <v>314</v>
      </c>
      <c r="B2" t="s">
        <v>315</v>
      </c>
      <c r="C2">
        <v>2020</v>
      </c>
      <c r="D2" t="s">
        <v>316</v>
      </c>
      <c r="F2" t="s">
        <v>317</v>
      </c>
      <c r="G2" t="s">
        <v>318</v>
      </c>
      <c r="H2" t="s">
        <v>319</v>
      </c>
      <c r="I2">
        <v>21903018</v>
      </c>
      <c r="J2">
        <v>9789811520235</v>
      </c>
      <c r="K2" t="s">
        <v>13</v>
      </c>
      <c r="L2" t="s">
        <v>23</v>
      </c>
      <c r="N2" t="s">
        <v>119</v>
      </c>
      <c r="O2">
        <v>0.16</v>
      </c>
      <c r="P2">
        <v>15</v>
      </c>
      <c r="Q2" t="s">
        <v>122</v>
      </c>
      <c r="R2" t="s">
        <v>125</v>
      </c>
    </row>
    <row r="3" spans="1:18" x14ac:dyDescent="0.2">
      <c r="A3" t="s">
        <v>285</v>
      </c>
      <c r="B3" t="s">
        <v>286</v>
      </c>
      <c r="C3">
        <v>2020</v>
      </c>
      <c r="D3" t="s">
        <v>22</v>
      </c>
      <c r="F3" t="s">
        <v>287</v>
      </c>
      <c r="G3" t="s">
        <v>288</v>
      </c>
      <c r="H3" t="s">
        <v>289</v>
      </c>
      <c r="I3">
        <v>21945357</v>
      </c>
      <c r="J3">
        <v>9783030320218</v>
      </c>
      <c r="K3" t="s">
        <v>13</v>
      </c>
      <c r="L3" t="s">
        <v>23</v>
      </c>
      <c r="N3" t="s">
        <v>128</v>
      </c>
      <c r="O3" t="s">
        <v>128</v>
      </c>
      <c r="P3" t="s">
        <v>128</v>
      </c>
      <c r="Q3" t="s">
        <v>122</v>
      </c>
      <c r="R3" t="s">
        <v>125</v>
      </c>
    </row>
    <row r="4" spans="1:18" x14ac:dyDescent="0.2">
      <c r="A4" t="s">
        <v>290</v>
      </c>
      <c r="B4" t="s">
        <v>291</v>
      </c>
      <c r="C4">
        <v>2020</v>
      </c>
      <c r="D4" t="s">
        <v>22</v>
      </c>
      <c r="F4" t="s">
        <v>292</v>
      </c>
      <c r="G4" t="s">
        <v>293</v>
      </c>
      <c r="H4" t="s">
        <v>294</v>
      </c>
      <c r="I4">
        <v>21945357</v>
      </c>
      <c r="J4">
        <v>9783030320218</v>
      </c>
      <c r="K4" t="s">
        <v>13</v>
      </c>
      <c r="L4" t="s">
        <v>23</v>
      </c>
      <c r="N4" t="s">
        <v>128</v>
      </c>
      <c r="O4" t="s">
        <v>128</v>
      </c>
      <c r="P4" t="s">
        <v>128</v>
      </c>
      <c r="Q4" t="s">
        <v>122</v>
      </c>
      <c r="R4" t="s">
        <v>124</v>
      </c>
    </row>
    <row r="5" spans="1:18" x14ac:dyDescent="0.2">
      <c r="A5" t="s">
        <v>295</v>
      </c>
      <c r="B5" t="s">
        <v>296</v>
      </c>
      <c r="C5">
        <v>2020</v>
      </c>
      <c r="D5" t="s">
        <v>22</v>
      </c>
      <c r="F5" t="s">
        <v>297</v>
      </c>
      <c r="G5" t="s">
        <v>298</v>
      </c>
      <c r="H5" t="s">
        <v>299</v>
      </c>
      <c r="I5">
        <v>21945357</v>
      </c>
      <c r="J5">
        <v>9783030320218</v>
      </c>
      <c r="K5" t="s">
        <v>13</v>
      </c>
      <c r="L5" t="s">
        <v>23</v>
      </c>
      <c r="N5" t="s">
        <v>128</v>
      </c>
      <c r="O5" t="s">
        <v>128</v>
      </c>
      <c r="P5" t="s">
        <v>128</v>
      </c>
      <c r="Q5" t="s">
        <v>122</v>
      </c>
      <c r="R5" t="s">
        <v>124</v>
      </c>
    </row>
    <row r="6" spans="1:18" x14ac:dyDescent="0.2">
      <c r="A6" t="s">
        <v>307</v>
      </c>
      <c r="B6" t="s">
        <v>308</v>
      </c>
      <c r="C6">
        <v>2019</v>
      </c>
      <c r="D6" t="s">
        <v>309</v>
      </c>
      <c r="F6" t="s">
        <v>310</v>
      </c>
      <c r="G6" t="s">
        <v>311</v>
      </c>
      <c r="H6" t="s">
        <v>312</v>
      </c>
      <c r="J6">
        <v>9781538669624</v>
      </c>
      <c r="K6" t="s">
        <v>13</v>
      </c>
      <c r="L6" t="s">
        <v>23</v>
      </c>
      <c r="N6" t="s">
        <v>128</v>
      </c>
      <c r="O6" t="s">
        <v>128</v>
      </c>
      <c r="P6" t="s">
        <v>128</v>
      </c>
      <c r="Q6" t="s">
        <v>122</v>
      </c>
      <c r="R6" t="s">
        <v>125</v>
      </c>
    </row>
    <row r="7" spans="1:18" x14ac:dyDescent="0.2">
      <c r="A7" t="s">
        <v>300</v>
      </c>
      <c r="B7" t="s">
        <v>301</v>
      </c>
      <c r="C7">
        <v>2019</v>
      </c>
      <c r="D7" t="s">
        <v>302</v>
      </c>
      <c r="F7" t="s">
        <v>303</v>
      </c>
      <c r="G7" t="s">
        <v>304</v>
      </c>
      <c r="H7" t="s">
        <v>305</v>
      </c>
      <c r="I7" t="s">
        <v>306</v>
      </c>
      <c r="K7" t="s">
        <v>13</v>
      </c>
      <c r="L7" t="s">
        <v>43</v>
      </c>
      <c r="N7" t="s">
        <v>119</v>
      </c>
      <c r="O7">
        <v>0.33</v>
      </c>
      <c r="P7">
        <v>40</v>
      </c>
      <c r="Q7" t="s">
        <v>122</v>
      </c>
      <c r="R7" t="s">
        <v>125</v>
      </c>
    </row>
    <row r="8" spans="1:18" x14ac:dyDescent="0.2">
      <c r="A8" t="s">
        <v>258</v>
      </c>
      <c r="B8" t="s">
        <v>259</v>
      </c>
      <c r="C8">
        <v>2019</v>
      </c>
      <c r="D8" t="s">
        <v>84</v>
      </c>
      <c r="F8" t="s">
        <v>260</v>
      </c>
      <c r="G8" t="s">
        <v>261</v>
      </c>
      <c r="H8" t="s">
        <v>262</v>
      </c>
      <c r="I8">
        <v>21660727</v>
      </c>
      <c r="J8">
        <v>9789899843493</v>
      </c>
      <c r="K8" t="s">
        <v>21</v>
      </c>
      <c r="L8" t="s">
        <v>23</v>
      </c>
      <c r="N8" t="s">
        <v>128</v>
      </c>
      <c r="O8">
        <v>0.2</v>
      </c>
      <c r="P8">
        <v>12</v>
      </c>
      <c r="Q8" t="s">
        <v>122</v>
      </c>
      <c r="R8" t="s">
        <v>125</v>
      </c>
    </row>
    <row r="9" spans="1:18" x14ac:dyDescent="0.2">
      <c r="A9" t="s">
        <v>263</v>
      </c>
      <c r="B9" t="s">
        <v>264</v>
      </c>
      <c r="C9">
        <v>2019</v>
      </c>
      <c r="D9" t="s">
        <v>84</v>
      </c>
      <c r="F9" t="s">
        <v>265</v>
      </c>
      <c r="G9" t="s">
        <v>266</v>
      </c>
      <c r="H9" t="s">
        <v>267</v>
      </c>
      <c r="I9">
        <v>21660727</v>
      </c>
      <c r="J9">
        <v>9789899843493</v>
      </c>
      <c r="K9" t="s">
        <v>21</v>
      </c>
      <c r="L9" t="s">
        <v>23</v>
      </c>
      <c r="N9" t="s">
        <v>128</v>
      </c>
      <c r="O9">
        <v>0.2</v>
      </c>
      <c r="P9">
        <v>12</v>
      </c>
      <c r="Q9" t="s">
        <v>122</v>
      </c>
      <c r="R9" t="s">
        <v>125</v>
      </c>
    </row>
    <row r="10" spans="1:18" x14ac:dyDescent="0.2">
      <c r="A10" t="s">
        <v>268</v>
      </c>
      <c r="B10" t="s">
        <v>269</v>
      </c>
      <c r="C10">
        <v>2019</v>
      </c>
      <c r="D10" t="s">
        <v>84</v>
      </c>
      <c r="F10" t="s">
        <v>270</v>
      </c>
      <c r="G10" t="s">
        <v>271</v>
      </c>
      <c r="H10" t="s">
        <v>272</v>
      </c>
      <c r="I10">
        <v>21660727</v>
      </c>
      <c r="J10">
        <v>9789899843493</v>
      </c>
      <c r="K10" t="s">
        <v>21</v>
      </c>
      <c r="L10" t="s">
        <v>23</v>
      </c>
      <c r="N10" t="s">
        <v>128</v>
      </c>
      <c r="O10">
        <v>0.2</v>
      </c>
      <c r="P10">
        <v>12</v>
      </c>
      <c r="Q10" t="s">
        <v>122</v>
      </c>
      <c r="R10" t="s">
        <v>124</v>
      </c>
    </row>
    <row r="11" spans="1:18" x14ac:dyDescent="0.2">
      <c r="A11" t="s">
        <v>273</v>
      </c>
      <c r="B11" t="s">
        <v>274</v>
      </c>
      <c r="C11">
        <v>2019</v>
      </c>
      <c r="D11" t="s">
        <v>233</v>
      </c>
      <c r="G11" t="s">
        <v>275</v>
      </c>
      <c r="H11" t="s">
        <v>276</v>
      </c>
      <c r="I11">
        <v>16469895</v>
      </c>
      <c r="K11" t="s">
        <v>21</v>
      </c>
      <c r="L11" t="s">
        <v>14</v>
      </c>
      <c r="N11" t="s">
        <v>119</v>
      </c>
      <c r="O11">
        <v>0.22</v>
      </c>
      <c r="P11">
        <v>13</v>
      </c>
      <c r="Q11" t="s">
        <v>122</v>
      </c>
      <c r="R11" t="s">
        <v>125</v>
      </c>
    </row>
    <row r="12" spans="1:18" x14ac:dyDescent="0.2">
      <c r="A12" t="s">
        <v>277</v>
      </c>
      <c r="B12" t="s">
        <v>278</v>
      </c>
      <c r="C12">
        <v>2019</v>
      </c>
      <c r="D12" t="s">
        <v>233</v>
      </c>
      <c r="G12" t="s">
        <v>279</v>
      </c>
      <c r="H12" t="s">
        <v>280</v>
      </c>
      <c r="I12">
        <v>16469895</v>
      </c>
      <c r="K12" t="s">
        <v>21</v>
      </c>
      <c r="L12" t="s">
        <v>14</v>
      </c>
      <c r="N12" t="s">
        <v>119</v>
      </c>
      <c r="O12">
        <v>0.22</v>
      </c>
      <c r="P12">
        <v>13</v>
      </c>
      <c r="Q12" t="s">
        <v>122</v>
      </c>
      <c r="R12" t="s">
        <v>125</v>
      </c>
    </row>
    <row r="13" spans="1:18" x14ac:dyDescent="0.2">
      <c r="A13" t="s">
        <v>281</v>
      </c>
      <c r="B13" t="s">
        <v>282</v>
      </c>
      <c r="C13">
        <v>2019</v>
      </c>
      <c r="D13" t="s">
        <v>233</v>
      </c>
      <c r="G13" t="s">
        <v>283</v>
      </c>
      <c r="H13" t="s">
        <v>284</v>
      </c>
      <c r="I13">
        <v>16469895</v>
      </c>
      <c r="K13" t="s">
        <v>21</v>
      </c>
      <c r="L13" t="s">
        <v>14</v>
      </c>
      <c r="N13" t="s">
        <v>119</v>
      </c>
      <c r="O13">
        <v>0.22</v>
      </c>
      <c r="P13">
        <v>13</v>
      </c>
      <c r="Q13" t="s">
        <v>122</v>
      </c>
      <c r="R13" t="s">
        <v>125</v>
      </c>
    </row>
    <row r="14" spans="1:18" x14ac:dyDescent="0.2">
      <c r="A14" t="s">
        <v>242</v>
      </c>
      <c r="B14" t="s">
        <v>243</v>
      </c>
      <c r="C14">
        <v>2019</v>
      </c>
      <c r="D14" t="s">
        <v>244</v>
      </c>
      <c r="F14" t="s">
        <v>245</v>
      </c>
      <c r="G14" t="s">
        <v>246</v>
      </c>
      <c r="H14" t="s">
        <v>247</v>
      </c>
      <c r="J14">
        <v>9781538655863</v>
      </c>
      <c r="K14" t="s">
        <v>13</v>
      </c>
      <c r="L14" t="s">
        <v>23</v>
      </c>
      <c r="N14" t="s">
        <v>128</v>
      </c>
      <c r="O14" t="s">
        <v>128</v>
      </c>
      <c r="P14" t="s">
        <v>128</v>
      </c>
      <c r="Q14" t="s">
        <v>122</v>
      </c>
      <c r="R14" t="s">
        <v>125</v>
      </c>
    </row>
    <row r="15" spans="1:18" x14ac:dyDescent="0.2">
      <c r="A15" t="s">
        <v>248</v>
      </c>
      <c r="B15" t="s">
        <v>249</v>
      </c>
      <c r="C15">
        <v>2019</v>
      </c>
      <c r="D15" t="s">
        <v>244</v>
      </c>
      <c r="F15" t="s">
        <v>250</v>
      </c>
      <c r="G15" t="s">
        <v>251</v>
      </c>
      <c r="H15" t="s">
        <v>252</v>
      </c>
      <c r="J15">
        <v>9781538655863</v>
      </c>
      <c r="K15" t="s">
        <v>13</v>
      </c>
      <c r="L15" t="s">
        <v>23</v>
      </c>
      <c r="N15" t="s">
        <v>128</v>
      </c>
      <c r="O15" t="s">
        <v>128</v>
      </c>
      <c r="P15" t="s">
        <v>128</v>
      </c>
      <c r="Q15" t="s">
        <v>122</v>
      </c>
      <c r="R15" t="s">
        <v>125</v>
      </c>
    </row>
    <row r="16" spans="1:18" x14ac:dyDescent="0.2">
      <c r="A16" t="s">
        <v>253</v>
      </c>
      <c r="B16" t="s">
        <v>254</v>
      </c>
      <c r="C16">
        <v>2019</v>
      </c>
      <c r="D16" t="s">
        <v>255</v>
      </c>
      <c r="G16" t="s">
        <v>256</v>
      </c>
      <c r="H16" t="s">
        <v>257</v>
      </c>
      <c r="I16">
        <v>22498958</v>
      </c>
      <c r="K16" t="s">
        <v>13</v>
      </c>
      <c r="L16" t="s">
        <v>14</v>
      </c>
      <c r="N16" t="s">
        <v>128</v>
      </c>
      <c r="O16" t="s">
        <v>128</v>
      </c>
      <c r="P16" t="s">
        <v>128</v>
      </c>
      <c r="Q16" t="s">
        <v>122</v>
      </c>
      <c r="R16" t="s">
        <v>125</v>
      </c>
    </row>
    <row r="17" spans="1:18" x14ac:dyDescent="0.2">
      <c r="A17" t="s">
        <v>231</v>
      </c>
      <c r="B17" t="s">
        <v>232</v>
      </c>
      <c r="C17">
        <v>2019</v>
      </c>
      <c r="D17" t="s">
        <v>233</v>
      </c>
      <c r="G17" t="s">
        <v>234</v>
      </c>
      <c r="H17" t="s">
        <v>235</v>
      </c>
      <c r="I17">
        <v>16469895</v>
      </c>
      <c r="K17" t="s">
        <v>21</v>
      </c>
      <c r="L17" t="s">
        <v>14</v>
      </c>
      <c r="N17" t="s">
        <v>119</v>
      </c>
      <c r="O17">
        <v>0.21</v>
      </c>
      <c r="P17">
        <v>12</v>
      </c>
      <c r="Q17" t="s">
        <v>122</v>
      </c>
      <c r="R17" t="s">
        <v>125</v>
      </c>
    </row>
    <row r="18" spans="1:18" x14ac:dyDescent="0.2">
      <c r="A18" t="s">
        <v>236</v>
      </c>
      <c r="B18" t="s">
        <v>237</v>
      </c>
      <c r="C18">
        <v>2019</v>
      </c>
      <c r="D18" t="s">
        <v>233</v>
      </c>
      <c r="G18" t="s">
        <v>238</v>
      </c>
      <c r="H18" t="s">
        <v>239</v>
      </c>
      <c r="I18">
        <v>16469895</v>
      </c>
      <c r="K18" t="s">
        <v>21</v>
      </c>
      <c r="L18" t="s">
        <v>14</v>
      </c>
      <c r="N18" t="s">
        <v>119</v>
      </c>
      <c r="O18">
        <v>0.21</v>
      </c>
      <c r="P18">
        <v>12</v>
      </c>
      <c r="Q18" t="s">
        <v>122</v>
      </c>
      <c r="R18" t="s">
        <v>125</v>
      </c>
    </row>
    <row r="19" spans="1:18" x14ac:dyDescent="0.2">
      <c r="A19" t="s">
        <v>215</v>
      </c>
      <c r="B19" t="s">
        <v>216</v>
      </c>
      <c r="C19">
        <v>2019</v>
      </c>
      <c r="D19" t="s">
        <v>217</v>
      </c>
      <c r="F19" t="s">
        <v>218</v>
      </c>
      <c r="G19" t="s">
        <v>219</v>
      </c>
      <c r="H19" t="s">
        <v>220</v>
      </c>
      <c r="I19">
        <v>18650929</v>
      </c>
      <c r="J19">
        <v>9783030055318</v>
      </c>
      <c r="K19" t="s">
        <v>13</v>
      </c>
      <c r="L19" t="s">
        <v>23</v>
      </c>
      <c r="N19" t="s">
        <v>119</v>
      </c>
      <c r="O19">
        <v>0.17</v>
      </c>
      <c r="P19">
        <v>35</v>
      </c>
      <c r="Q19" t="s">
        <v>122</v>
      </c>
      <c r="R19" t="s">
        <v>125</v>
      </c>
    </row>
    <row r="20" spans="1:18" x14ac:dyDescent="0.2">
      <c r="A20" t="s">
        <v>221</v>
      </c>
      <c r="B20" t="s">
        <v>222</v>
      </c>
      <c r="C20">
        <v>2019</v>
      </c>
      <c r="D20" t="s">
        <v>217</v>
      </c>
      <c r="F20" t="s">
        <v>223</v>
      </c>
      <c r="G20" t="s">
        <v>224</v>
      </c>
      <c r="H20" t="s">
        <v>225</v>
      </c>
      <c r="I20">
        <v>18650929</v>
      </c>
      <c r="J20">
        <v>9783030055318</v>
      </c>
      <c r="K20" t="s">
        <v>13</v>
      </c>
      <c r="L20" t="s">
        <v>23</v>
      </c>
      <c r="N20" t="s">
        <v>119</v>
      </c>
      <c r="O20">
        <v>0.17</v>
      </c>
      <c r="P20">
        <v>35</v>
      </c>
      <c r="Q20" t="s">
        <v>122</v>
      </c>
      <c r="R20" t="s">
        <v>125</v>
      </c>
    </row>
    <row r="21" spans="1:18" x14ac:dyDescent="0.2">
      <c r="A21" t="s">
        <v>226</v>
      </c>
      <c r="B21" t="s">
        <v>227</v>
      </c>
      <c r="C21">
        <v>2019</v>
      </c>
      <c r="D21" t="s">
        <v>217</v>
      </c>
      <c r="F21" t="s">
        <v>228</v>
      </c>
      <c r="G21" t="s">
        <v>229</v>
      </c>
      <c r="H21" t="s">
        <v>230</v>
      </c>
      <c r="I21">
        <v>18650929</v>
      </c>
      <c r="J21">
        <v>9783030055318</v>
      </c>
      <c r="K21" t="s">
        <v>13</v>
      </c>
      <c r="L21" t="s">
        <v>23</v>
      </c>
      <c r="N21" t="s">
        <v>119</v>
      </c>
      <c r="O21">
        <v>0.17</v>
      </c>
      <c r="P21">
        <v>35</v>
      </c>
      <c r="Q21" t="s">
        <v>122</v>
      </c>
      <c r="R21" t="s">
        <v>125</v>
      </c>
    </row>
    <row r="22" spans="1:18" x14ac:dyDescent="0.2">
      <c r="A22" t="s">
        <v>204</v>
      </c>
      <c r="B22" t="s">
        <v>205</v>
      </c>
      <c r="C22">
        <v>2019</v>
      </c>
      <c r="D22" t="s">
        <v>22</v>
      </c>
      <c r="F22" t="s">
        <v>206</v>
      </c>
      <c r="G22" t="s">
        <v>207</v>
      </c>
      <c r="H22" t="s">
        <v>208</v>
      </c>
      <c r="I22">
        <v>21945357</v>
      </c>
      <c r="J22">
        <v>9783030023508</v>
      </c>
      <c r="K22" t="s">
        <v>13</v>
      </c>
      <c r="L22" t="s">
        <v>23</v>
      </c>
      <c r="N22" t="s">
        <v>128</v>
      </c>
      <c r="O22" t="s">
        <v>128</v>
      </c>
      <c r="P22" t="s">
        <v>128</v>
      </c>
      <c r="Q22" t="s">
        <v>122</v>
      </c>
      <c r="R22" t="s">
        <v>125</v>
      </c>
    </row>
    <row r="23" spans="1:18" x14ac:dyDescent="0.2">
      <c r="A23" t="s">
        <v>209</v>
      </c>
      <c r="B23" t="s">
        <v>210</v>
      </c>
      <c r="C23">
        <v>2019</v>
      </c>
      <c r="D23" t="s">
        <v>22</v>
      </c>
      <c r="F23" t="s">
        <v>211</v>
      </c>
      <c r="G23" t="s">
        <v>212</v>
      </c>
      <c r="H23" t="s">
        <v>213</v>
      </c>
      <c r="I23">
        <v>21945357</v>
      </c>
      <c r="J23">
        <v>9783030023508</v>
      </c>
      <c r="K23" t="s">
        <v>13</v>
      </c>
      <c r="L23" t="s">
        <v>23</v>
      </c>
      <c r="N23" t="s">
        <v>128</v>
      </c>
      <c r="O23" t="s">
        <v>128</v>
      </c>
      <c r="P23" t="s">
        <v>128</v>
      </c>
      <c r="Q23" t="s">
        <v>122</v>
      </c>
      <c r="R23" t="s">
        <v>124</v>
      </c>
    </row>
    <row r="24" spans="1:18" x14ac:dyDescent="0.2">
      <c r="A24" t="s">
        <v>199</v>
      </c>
      <c r="B24" t="s">
        <v>200</v>
      </c>
      <c r="C24">
        <v>2018</v>
      </c>
      <c r="D24" t="s">
        <v>201</v>
      </c>
      <c r="G24" t="s">
        <v>202</v>
      </c>
      <c r="H24" t="s">
        <v>203</v>
      </c>
      <c r="I24">
        <v>16130073</v>
      </c>
      <c r="K24" t="s">
        <v>21</v>
      </c>
      <c r="L24" t="s">
        <v>23</v>
      </c>
      <c r="N24" t="s">
        <v>128</v>
      </c>
      <c r="O24">
        <v>0.17</v>
      </c>
      <c r="P24">
        <v>35</v>
      </c>
      <c r="Q24" t="s">
        <v>122</v>
      </c>
      <c r="R24" t="s">
        <v>125</v>
      </c>
    </row>
    <row r="25" spans="1:18" x14ac:dyDescent="0.2">
      <c r="A25" t="s">
        <v>197</v>
      </c>
      <c r="B25" t="s">
        <v>56</v>
      </c>
      <c r="C25">
        <v>2018</v>
      </c>
      <c r="D25" t="s">
        <v>57</v>
      </c>
      <c r="E25">
        <v>1</v>
      </c>
      <c r="F25" t="s">
        <v>58</v>
      </c>
      <c r="G25" t="s">
        <v>59</v>
      </c>
      <c r="H25" t="s">
        <v>198</v>
      </c>
      <c r="I25">
        <v>16155289</v>
      </c>
      <c r="K25" t="s">
        <v>13</v>
      </c>
      <c r="L25" t="s">
        <v>14</v>
      </c>
      <c r="N25" t="s">
        <v>118</v>
      </c>
      <c r="O25">
        <v>0.31</v>
      </c>
      <c r="P25">
        <v>31</v>
      </c>
      <c r="Q25" t="s">
        <v>122</v>
      </c>
      <c r="R25" t="s">
        <v>124</v>
      </c>
    </row>
    <row r="26" spans="1:18" x14ac:dyDescent="0.2">
      <c r="A26" t="s">
        <v>190</v>
      </c>
      <c r="B26" t="s">
        <v>191</v>
      </c>
      <c r="C26">
        <v>2018</v>
      </c>
      <c r="D26" t="s">
        <v>192</v>
      </c>
      <c r="F26" t="s">
        <v>193</v>
      </c>
      <c r="G26" t="s">
        <v>194</v>
      </c>
      <c r="H26" t="s">
        <v>195</v>
      </c>
      <c r="I26">
        <v>3014215</v>
      </c>
      <c r="K26" t="s">
        <v>13</v>
      </c>
      <c r="L26" t="s">
        <v>14</v>
      </c>
      <c r="N26" t="s">
        <v>117</v>
      </c>
      <c r="O26">
        <v>1.99</v>
      </c>
      <c r="P26">
        <v>159</v>
      </c>
      <c r="Q26" t="s">
        <v>122</v>
      </c>
      <c r="R26" t="s">
        <v>125</v>
      </c>
    </row>
    <row r="27" spans="1:18" s="5" customFormat="1" x14ac:dyDescent="0.2">
      <c r="A27" s="5" t="s">
        <v>159</v>
      </c>
      <c r="B27" s="5" t="s">
        <v>160</v>
      </c>
      <c r="C27" s="5">
        <v>2018</v>
      </c>
      <c r="D27" s="5" t="s">
        <v>84</v>
      </c>
      <c r="F27" s="5" t="s">
        <v>161</v>
      </c>
      <c r="G27" s="5" t="s">
        <v>162</v>
      </c>
      <c r="H27" s="5" t="s">
        <v>163</v>
      </c>
      <c r="I27" s="5">
        <v>21660727</v>
      </c>
      <c r="J27" s="5">
        <v>9789899843486</v>
      </c>
      <c r="K27" s="5" t="s">
        <v>21</v>
      </c>
      <c r="L27" s="5" t="s">
        <v>23</v>
      </c>
      <c r="N27" s="5" t="s">
        <v>128</v>
      </c>
      <c r="O27" s="5">
        <v>0.14000000000000001</v>
      </c>
      <c r="P27" s="5">
        <v>9</v>
      </c>
      <c r="Q27" t="s">
        <v>122</v>
      </c>
      <c r="R27" t="s">
        <v>124</v>
      </c>
    </row>
    <row r="28" spans="1:18" s="5" customFormat="1" x14ac:dyDescent="0.2">
      <c r="A28" s="5" t="s">
        <v>164</v>
      </c>
      <c r="B28" s="5" t="s">
        <v>165</v>
      </c>
      <c r="C28" s="5">
        <v>2018</v>
      </c>
      <c r="D28" s="5" t="s">
        <v>84</v>
      </c>
      <c r="F28" s="5" t="s">
        <v>166</v>
      </c>
      <c r="G28" s="5" t="s">
        <v>167</v>
      </c>
      <c r="H28" s="5" t="s">
        <v>168</v>
      </c>
      <c r="I28" s="5">
        <v>21660727</v>
      </c>
      <c r="J28" s="5">
        <v>9789899843486</v>
      </c>
      <c r="K28" s="5" t="s">
        <v>21</v>
      </c>
      <c r="L28" s="5" t="s">
        <v>23</v>
      </c>
      <c r="N28" s="5" t="s">
        <v>128</v>
      </c>
      <c r="O28" s="5">
        <v>0.14000000000000001</v>
      </c>
      <c r="P28" s="5">
        <v>9</v>
      </c>
      <c r="Q28" t="s">
        <v>122</v>
      </c>
      <c r="R28" t="s">
        <v>124</v>
      </c>
    </row>
    <row r="29" spans="1:18" s="5" customFormat="1" x14ac:dyDescent="0.2">
      <c r="A29" s="5" t="s">
        <v>169</v>
      </c>
      <c r="B29" s="5" t="s">
        <v>170</v>
      </c>
      <c r="C29" s="5">
        <v>2018</v>
      </c>
      <c r="D29" s="5" t="s">
        <v>84</v>
      </c>
      <c r="F29" s="5" t="s">
        <v>171</v>
      </c>
      <c r="G29" s="5" t="s">
        <v>172</v>
      </c>
      <c r="H29" s="5" t="s">
        <v>173</v>
      </c>
      <c r="I29" s="5">
        <v>21660727</v>
      </c>
      <c r="J29" s="5">
        <v>9789899843486</v>
      </c>
      <c r="K29" s="5" t="s">
        <v>21</v>
      </c>
      <c r="L29" s="5" t="s">
        <v>23</v>
      </c>
      <c r="N29" s="5" t="s">
        <v>128</v>
      </c>
      <c r="O29" s="5">
        <v>0.14000000000000001</v>
      </c>
      <c r="P29" s="5">
        <v>9</v>
      </c>
      <c r="Q29" t="s">
        <v>122</v>
      </c>
      <c r="R29" t="s">
        <v>125</v>
      </c>
    </row>
    <row r="30" spans="1:18" s="5" customFormat="1" x14ac:dyDescent="0.2">
      <c r="A30" s="5" t="s">
        <v>174</v>
      </c>
      <c r="B30" s="5" t="s">
        <v>175</v>
      </c>
      <c r="C30" s="5">
        <v>2018</v>
      </c>
      <c r="D30" s="5" t="s">
        <v>84</v>
      </c>
      <c r="F30" s="5" t="s">
        <v>176</v>
      </c>
      <c r="G30" s="5" t="s">
        <v>177</v>
      </c>
      <c r="H30" s="5" t="s">
        <v>178</v>
      </c>
      <c r="I30" s="5">
        <v>21660727</v>
      </c>
      <c r="J30" s="5">
        <v>9789899843486</v>
      </c>
      <c r="K30" s="5" t="s">
        <v>21</v>
      </c>
      <c r="L30" s="5" t="s">
        <v>23</v>
      </c>
      <c r="N30" s="5" t="s">
        <v>128</v>
      </c>
      <c r="O30" s="5">
        <v>0.14000000000000001</v>
      </c>
      <c r="P30" s="5">
        <v>9</v>
      </c>
      <c r="Q30" t="s">
        <v>122</v>
      </c>
      <c r="R30" t="s">
        <v>125</v>
      </c>
    </row>
    <row r="31" spans="1:18" s="5" customFormat="1" x14ac:dyDescent="0.2">
      <c r="A31" s="5" t="s">
        <v>179</v>
      </c>
      <c r="B31" s="5" t="s">
        <v>180</v>
      </c>
      <c r="C31" s="5">
        <v>2018</v>
      </c>
      <c r="D31" s="5" t="s">
        <v>84</v>
      </c>
      <c r="F31" s="5" t="s">
        <v>181</v>
      </c>
      <c r="G31" s="5" t="s">
        <v>182</v>
      </c>
      <c r="H31" s="5" t="s">
        <v>183</v>
      </c>
      <c r="I31" s="5">
        <v>21660727</v>
      </c>
      <c r="J31" s="5">
        <v>9789899843486</v>
      </c>
      <c r="K31" s="5" t="s">
        <v>21</v>
      </c>
      <c r="L31" s="5" t="s">
        <v>23</v>
      </c>
      <c r="N31" s="5" t="s">
        <v>128</v>
      </c>
      <c r="O31" s="5">
        <v>0.14000000000000001</v>
      </c>
      <c r="P31" s="5">
        <v>9</v>
      </c>
      <c r="Q31" t="s">
        <v>122</v>
      </c>
      <c r="R31" t="s">
        <v>124</v>
      </c>
    </row>
    <row r="32" spans="1:18" s="5" customFormat="1" x14ac:dyDescent="0.2">
      <c r="A32" s="5" t="s">
        <v>184</v>
      </c>
      <c r="B32" s="5" t="s">
        <v>185</v>
      </c>
      <c r="C32" s="5">
        <v>2018</v>
      </c>
      <c r="D32" s="5" t="s">
        <v>84</v>
      </c>
      <c r="F32" s="5" t="s">
        <v>186</v>
      </c>
      <c r="G32" s="5" t="s">
        <v>187</v>
      </c>
      <c r="H32" s="5" t="s">
        <v>188</v>
      </c>
      <c r="I32" s="5">
        <v>21660727</v>
      </c>
      <c r="J32" s="5">
        <v>9789899843486</v>
      </c>
      <c r="K32" s="5" t="s">
        <v>21</v>
      </c>
      <c r="L32" s="5" t="s">
        <v>23</v>
      </c>
      <c r="N32" s="5" t="s">
        <v>128</v>
      </c>
      <c r="O32" s="5">
        <v>0.14000000000000001</v>
      </c>
      <c r="P32" s="5">
        <v>9</v>
      </c>
      <c r="Q32" t="s">
        <v>122</v>
      </c>
      <c r="R32" t="s">
        <v>124</v>
      </c>
    </row>
    <row r="33" spans="1:18" x14ac:dyDescent="0.2">
      <c r="A33" t="s">
        <v>16</v>
      </c>
      <c r="B33" t="s">
        <v>17</v>
      </c>
      <c r="C33">
        <v>2018</v>
      </c>
      <c r="D33" t="s">
        <v>18</v>
      </c>
      <c r="G33" t="s">
        <v>19</v>
      </c>
      <c r="H33" t="s">
        <v>20</v>
      </c>
      <c r="I33">
        <v>7981015</v>
      </c>
      <c r="K33" t="s">
        <v>21</v>
      </c>
      <c r="L33" t="s">
        <v>14</v>
      </c>
      <c r="N33" t="s">
        <v>119</v>
      </c>
      <c r="O33">
        <v>0.17</v>
      </c>
      <c r="P33">
        <v>3</v>
      </c>
      <c r="Q33" t="s">
        <v>122</v>
      </c>
      <c r="R33" t="s">
        <v>124</v>
      </c>
    </row>
    <row r="34" spans="1:18" x14ac:dyDescent="0.2">
      <c r="A34" t="s">
        <v>136</v>
      </c>
      <c r="B34" t="s">
        <v>137</v>
      </c>
      <c r="C34">
        <v>2018</v>
      </c>
      <c r="D34" t="s">
        <v>138</v>
      </c>
      <c r="F34" t="s">
        <v>139</v>
      </c>
      <c r="G34" t="s">
        <v>140</v>
      </c>
      <c r="H34" t="s">
        <v>141</v>
      </c>
      <c r="J34">
        <v>9781538638941</v>
      </c>
      <c r="K34" t="s">
        <v>13</v>
      </c>
      <c r="L34" t="s">
        <v>23</v>
      </c>
      <c r="N34" t="s">
        <v>128</v>
      </c>
      <c r="O34" t="s">
        <v>128</v>
      </c>
      <c r="P34" t="s">
        <v>128</v>
      </c>
      <c r="Q34" t="s">
        <v>122</v>
      </c>
      <c r="R34" t="s">
        <v>125</v>
      </c>
    </row>
    <row r="35" spans="1:18" x14ac:dyDescent="0.2">
      <c r="A35" t="s">
        <v>26</v>
      </c>
      <c r="B35" t="s">
        <v>27</v>
      </c>
      <c r="C35">
        <v>2017</v>
      </c>
      <c r="D35" t="s">
        <v>28</v>
      </c>
      <c r="F35" t="s">
        <v>29</v>
      </c>
      <c r="G35" t="s">
        <v>30</v>
      </c>
      <c r="H35" t="s">
        <v>31</v>
      </c>
      <c r="J35">
        <v>9781538631232</v>
      </c>
      <c r="K35" t="s">
        <v>21</v>
      </c>
      <c r="L35" t="s">
        <v>23</v>
      </c>
      <c r="N35" t="s">
        <v>128</v>
      </c>
      <c r="O35" t="s">
        <v>128</v>
      </c>
      <c r="P35" t="s">
        <v>128</v>
      </c>
      <c r="Q35" t="s">
        <v>122</v>
      </c>
      <c r="R35" t="s">
        <v>125</v>
      </c>
    </row>
    <row r="36" spans="1:18" x14ac:dyDescent="0.2">
      <c r="A36" t="s">
        <v>32</v>
      </c>
      <c r="B36" t="s">
        <v>33</v>
      </c>
      <c r="C36">
        <v>2017</v>
      </c>
      <c r="D36" t="s">
        <v>28</v>
      </c>
      <c r="F36" t="s">
        <v>34</v>
      </c>
      <c r="G36" t="s">
        <v>35</v>
      </c>
      <c r="H36" t="s">
        <v>36</v>
      </c>
      <c r="J36">
        <v>9781538631232</v>
      </c>
      <c r="K36" t="s">
        <v>13</v>
      </c>
      <c r="L36" t="s">
        <v>23</v>
      </c>
      <c r="N36" t="s">
        <v>128</v>
      </c>
      <c r="O36" t="s">
        <v>128</v>
      </c>
      <c r="P36" t="s">
        <v>128</v>
      </c>
      <c r="Q36" t="s">
        <v>122</v>
      </c>
      <c r="R36" t="s">
        <v>124</v>
      </c>
    </row>
    <row r="37" spans="1:18" x14ac:dyDescent="0.2">
      <c r="A37" t="s">
        <v>37</v>
      </c>
      <c r="B37" t="s">
        <v>38</v>
      </c>
      <c r="C37">
        <v>2017</v>
      </c>
      <c r="D37" t="s">
        <v>39</v>
      </c>
      <c r="F37" t="s">
        <v>40</v>
      </c>
      <c r="G37" t="s">
        <v>41</v>
      </c>
      <c r="H37" t="s">
        <v>42</v>
      </c>
      <c r="I37">
        <v>19328540</v>
      </c>
      <c r="K37" t="s">
        <v>13</v>
      </c>
      <c r="L37" t="s">
        <v>14</v>
      </c>
      <c r="N37" t="s">
        <v>118</v>
      </c>
      <c r="O37">
        <v>0.26</v>
      </c>
      <c r="P37">
        <v>8</v>
      </c>
      <c r="Q37" t="s">
        <v>122</v>
      </c>
      <c r="R37" t="s">
        <v>125</v>
      </c>
    </row>
    <row r="38" spans="1:18" x14ac:dyDescent="0.2">
      <c r="A38" t="s">
        <v>44</v>
      </c>
      <c r="B38" t="s">
        <v>45</v>
      </c>
      <c r="C38">
        <v>2017</v>
      </c>
      <c r="D38" t="s">
        <v>46</v>
      </c>
      <c r="F38" t="s">
        <v>47</v>
      </c>
      <c r="G38" t="s">
        <v>48</v>
      </c>
      <c r="H38" t="s">
        <v>49</v>
      </c>
      <c r="J38">
        <v>9781509048304</v>
      </c>
      <c r="K38" t="s">
        <v>13</v>
      </c>
      <c r="L38" t="s">
        <v>23</v>
      </c>
      <c r="N38" t="s">
        <v>128</v>
      </c>
      <c r="O38" t="s">
        <v>128</v>
      </c>
      <c r="P38" t="s">
        <v>128</v>
      </c>
      <c r="Q38" t="s">
        <v>122</v>
      </c>
      <c r="R38" t="s">
        <v>125</v>
      </c>
    </row>
    <row r="39" spans="1:18" x14ac:dyDescent="0.2">
      <c r="A39" t="s">
        <v>50</v>
      </c>
      <c r="B39" t="s">
        <v>51</v>
      </c>
      <c r="C39">
        <v>2017</v>
      </c>
      <c r="D39" t="s">
        <v>52</v>
      </c>
      <c r="F39" t="s">
        <v>53</v>
      </c>
      <c r="G39" t="s">
        <v>54</v>
      </c>
      <c r="H39" t="s">
        <v>55</v>
      </c>
      <c r="J39">
        <v>9781509051052</v>
      </c>
      <c r="K39" t="s">
        <v>13</v>
      </c>
      <c r="L39" t="s">
        <v>23</v>
      </c>
      <c r="N39" t="s">
        <v>128</v>
      </c>
      <c r="O39" t="s">
        <v>128</v>
      </c>
      <c r="P39" t="s">
        <v>128</v>
      </c>
      <c r="Q39" t="s">
        <v>122</v>
      </c>
      <c r="R39" t="s">
        <v>125</v>
      </c>
    </row>
    <row r="40" spans="1:18" x14ac:dyDescent="0.2">
      <c r="A40" t="s">
        <v>60</v>
      </c>
      <c r="B40" t="s">
        <v>61</v>
      </c>
      <c r="C40">
        <v>2017</v>
      </c>
      <c r="D40" t="s">
        <v>62</v>
      </c>
      <c r="F40" t="s">
        <v>63</v>
      </c>
      <c r="G40" t="s">
        <v>64</v>
      </c>
      <c r="H40" t="s">
        <v>65</v>
      </c>
      <c r="I40">
        <v>18766102</v>
      </c>
      <c r="K40" t="s">
        <v>13</v>
      </c>
      <c r="L40" t="s">
        <v>23</v>
      </c>
      <c r="M40" t="s">
        <v>25</v>
      </c>
      <c r="N40" t="s">
        <v>128</v>
      </c>
      <c r="O40">
        <v>0.47</v>
      </c>
      <c r="P40">
        <v>51</v>
      </c>
      <c r="Q40" t="s">
        <v>122</v>
      </c>
      <c r="R40" t="s">
        <v>124</v>
      </c>
    </row>
    <row r="41" spans="1:18" x14ac:dyDescent="0.2">
      <c r="A41" t="s">
        <v>66</v>
      </c>
      <c r="B41" t="s">
        <v>67</v>
      </c>
      <c r="C41">
        <v>2017</v>
      </c>
      <c r="D41" t="s">
        <v>68</v>
      </c>
      <c r="G41" t="s">
        <v>69</v>
      </c>
      <c r="H41" t="s">
        <v>70</v>
      </c>
      <c r="J41">
        <v>9781510843967</v>
      </c>
      <c r="K41" t="s">
        <v>21</v>
      </c>
      <c r="L41" t="s">
        <v>23</v>
      </c>
      <c r="N41" t="s">
        <v>128</v>
      </c>
      <c r="O41" t="s">
        <v>128</v>
      </c>
      <c r="P41" t="s">
        <v>128</v>
      </c>
      <c r="Q41" t="s">
        <v>122</v>
      </c>
      <c r="R41" t="s">
        <v>125</v>
      </c>
    </row>
    <row r="42" spans="1:18" x14ac:dyDescent="0.2">
      <c r="A42" t="s">
        <v>72</v>
      </c>
      <c r="B42" t="s">
        <v>73</v>
      </c>
      <c r="C42">
        <v>2016</v>
      </c>
      <c r="D42" t="s">
        <v>74</v>
      </c>
      <c r="F42" t="s">
        <v>75</v>
      </c>
      <c r="G42" t="s">
        <v>76</v>
      </c>
      <c r="H42" t="s">
        <v>77</v>
      </c>
      <c r="J42">
        <v>9781509011476</v>
      </c>
      <c r="K42" t="s">
        <v>21</v>
      </c>
      <c r="L42" t="s">
        <v>23</v>
      </c>
      <c r="N42" t="s">
        <v>128</v>
      </c>
      <c r="O42" t="s">
        <v>128</v>
      </c>
      <c r="P42" t="s">
        <v>128</v>
      </c>
      <c r="Q42" t="s">
        <v>122</v>
      </c>
      <c r="R42" t="s">
        <v>125</v>
      </c>
    </row>
    <row r="43" spans="1:18" x14ac:dyDescent="0.2">
      <c r="A43" t="s">
        <v>78</v>
      </c>
      <c r="B43" t="s">
        <v>79</v>
      </c>
      <c r="C43">
        <v>2016</v>
      </c>
      <c r="D43" t="s">
        <v>80</v>
      </c>
      <c r="F43" t="s">
        <v>81</v>
      </c>
      <c r="G43" t="s">
        <v>82</v>
      </c>
      <c r="H43" t="s">
        <v>83</v>
      </c>
      <c r="I43">
        <v>15480992</v>
      </c>
      <c r="K43" t="s">
        <v>21</v>
      </c>
      <c r="L43" t="s">
        <v>14</v>
      </c>
      <c r="N43" t="s">
        <v>118</v>
      </c>
      <c r="O43">
        <v>0.25</v>
      </c>
      <c r="P43">
        <v>15</v>
      </c>
      <c r="Q43" t="s">
        <v>122</v>
      </c>
      <c r="R43" t="s">
        <v>125</v>
      </c>
    </row>
    <row r="44" spans="1:18" x14ac:dyDescent="0.2">
      <c r="A44" t="s">
        <v>85</v>
      </c>
      <c r="B44" t="s">
        <v>86</v>
      </c>
      <c r="C44">
        <v>2016</v>
      </c>
      <c r="D44" t="s">
        <v>84</v>
      </c>
      <c r="F44" t="s">
        <v>87</v>
      </c>
      <c r="G44" t="s">
        <v>88</v>
      </c>
      <c r="H44" t="s">
        <v>89</v>
      </c>
      <c r="I44">
        <v>21660727</v>
      </c>
      <c r="J44">
        <v>9789899843462</v>
      </c>
      <c r="K44" t="s">
        <v>21</v>
      </c>
      <c r="L44" t="s">
        <v>23</v>
      </c>
      <c r="N44" t="s">
        <v>128</v>
      </c>
      <c r="O44">
        <v>0.14000000000000001</v>
      </c>
      <c r="P44">
        <v>8</v>
      </c>
      <c r="Q44" t="s">
        <v>122</v>
      </c>
      <c r="R44" t="s">
        <v>125</v>
      </c>
    </row>
    <row r="45" spans="1:18" x14ac:dyDescent="0.2">
      <c r="A45" t="s">
        <v>90</v>
      </c>
      <c r="B45" t="s">
        <v>91</v>
      </c>
      <c r="C45">
        <v>2016</v>
      </c>
      <c r="D45" t="s">
        <v>84</v>
      </c>
      <c r="F45" t="s">
        <v>92</v>
      </c>
      <c r="G45" t="s">
        <v>93</v>
      </c>
      <c r="H45" t="s">
        <v>94</v>
      </c>
      <c r="I45">
        <v>21660727</v>
      </c>
      <c r="J45">
        <v>9789899843462</v>
      </c>
      <c r="K45" t="s">
        <v>21</v>
      </c>
      <c r="L45" t="s">
        <v>23</v>
      </c>
      <c r="N45" t="s">
        <v>128</v>
      </c>
      <c r="O45">
        <v>0.14000000000000001</v>
      </c>
      <c r="P45">
        <v>8</v>
      </c>
      <c r="Q45" t="s">
        <v>122</v>
      </c>
      <c r="R45" t="s">
        <v>125</v>
      </c>
    </row>
    <row r="46" spans="1:18" x14ac:dyDescent="0.2">
      <c r="A46" t="s">
        <v>95</v>
      </c>
      <c r="B46" t="s">
        <v>96</v>
      </c>
      <c r="C46">
        <v>2016</v>
      </c>
      <c r="D46" t="s">
        <v>84</v>
      </c>
      <c r="F46" t="s">
        <v>97</v>
      </c>
      <c r="G46" t="s">
        <v>98</v>
      </c>
      <c r="H46" t="s">
        <v>111</v>
      </c>
      <c r="I46">
        <v>21660727</v>
      </c>
      <c r="J46">
        <v>9789899843462</v>
      </c>
      <c r="K46" t="s">
        <v>13</v>
      </c>
      <c r="L46" t="s">
        <v>23</v>
      </c>
      <c r="N46" t="s">
        <v>128</v>
      </c>
      <c r="O46">
        <v>0.14000000000000001</v>
      </c>
      <c r="P46">
        <v>8</v>
      </c>
      <c r="Q46" t="s">
        <v>122</v>
      </c>
      <c r="R46" t="s">
        <v>124</v>
      </c>
    </row>
    <row r="47" spans="1:18" x14ac:dyDescent="0.2">
      <c r="A47" t="s">
        <v>99</v>
      </c>
      <c r="B47" t="s">
        <v>100</v>
      </c>
      <c r="C47">
        <v>2016</v>
      </c>
      <c r="D47" t="s">
        <v>101</v>
      </c>
      <c r="F47" t="s">
        <v>102</v>
      </c>
      <c r="G47" t="s">
        <v>103</v>
      </c>
      <c r="H47" t="s">
        <v>104</v>
      </c>
      <c r="J47">
        <v>9781467387569</v>
      </c>
      <c r="K47" t="s">
        <v>21</v>
      </c>
      <c r="L47" t="s">
        <v>23</v>
      </c>
      <c r="N47" t="s">
        <v>128</v>
      </c>
      <c r="O47" t="s">
        <v>128</v>
      </c>
      <c r="P47" t="s">
        <v>128</v>
      </c>
      <c r="Q47" t="s">
        <v>122</v>
      </c>
      <c r="R47" t="s">
        <v>125</v>
      </c>
    </row>
    <row r="48" spans="1:18" x14ac:dyDescent="0.2">
      <c r="A48" t="s">
        <v>105</v>
      </c>
      <c r="B48" t="s">
        <v>106</v>
      </c>
      <c r="C48">
        <v>2016</v>
      </c>
      <c r="D48" t="s">
        <v>80</v>
      </c>
      <c r="F48" t="s">
        <v>107</v>
      </c>
      <c r="G48" t="s">
        <v>108</v>
      </c>
      <c r="H48" t="s">
        <v>109</v>
      </c>
      <c r="I48">
        <v>15480992</v>
      </c>
      <c r="K48" t="s">
        <v>21</v>
      </c>
      <c r="L48" t="s">
        <v>14</v>
      </c>
      <c r="N48" t="s">
        <v>118</v>
      </c>
      <c r="O48">
        <v>0.25</v>
      </c>
      <c r="P48">
        <v>15</v>
      </c>
      <c r="Q48" t="s">
        <v>122</v>
      </c>
      <c r="R48" t="s">
        <v>125</v>
      </c>
    </row>
  </sheetData>
  <autoFilter ref="A1:R48" xr:uid="{00000000-0009-0000-0000-000000000000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21" sqref="D21"/>
    </sheetView>
  </sheetViews>
  <sheetFormatPr baseColWidth="10" defaultRowHeight="16" x14ac:dyDescent="0.2"/>
  <cols>
    <col min="1" max="1" width="8.1640625" bestFit="1" customWidth="1"/>
    <col min="2" max="2" width="61.33203125" bestFit="1" customWidth="1"/>
  </cols>
  <sheetData>
    <row r="1" spans="1:2" x14ac:dyDescent="0.2">
      <c r="A1" s="4" t="s">
        <v>154</v>
      </c>
      <c r="B1" s="4" t="s">
        <v>155</v>
      </c>
    </row>
    <row r="2" spans="1:2" x14ac:dyDescent="0.2">
      <c r="A2" s="2" t="s">
        <v>128</v>
      </c>
      <c r="B2" s="2" t="s">
        <v>147</v>
      </c>
    </row>
    <row r="3" spans="1:2" x14ac:dyDescent="0.2">
      <c r="A3" s="2" t="s">
        <v>117</v>
      </c>
      <c r="B3" s="2" t="s">
        <v>148</v>
      </c>
    </row>
    <row r="4" spans="1:2" x14ac:dyDescent="0.2">
      <c r="A4" s="2" t="s">
        <v>118</v>
      </c>
      <c r="B4" s="2" t="s">
        <v>149</v>
      </c>
    </row>
    <row r="5" spans="1:2" x14ac:dyDescent="0.2">
      <c r="A5" s="2" t="s">
        <v>119</v>
      </c>
      <c r="B5" s="2" t="s">
        <v>150</v>
      </c>
    </row>
    <row r="6" spans="1:2" x14ac:dyDescent="0.2">
      <c r="A6" s="2" t="s">
        <v>120</v>
      </c>
      <c r="B6" s="2" t="s">
        <v>151</v>
      </c>
    </row>
    <row r="7" spans="1:2" x14ac:dyDescent="0.2">
      <c r="A7" s="2" t="s">
        <v>123</v>
      </c>
      <c r="B7" s="2" t="s">
        <v>156</v>
      </c>
    </row>
    <row r="8" spans="1:2" x14ac:dyDescent="0.2">
      <c r="A8" s="2" t="s">
        <v>121</v>
      </c>
      <c r="B8" s="2" t="s">
        <v>157</v>
      </c>
    </row>
    <row r="9" spans="1:2" x14ac:dyDescent="0.2">
      <c r="A9" s="2" t="s">
        <v>122</v>
      </c>
      <c r="B9" s="2" t="s">
        <v>152</v>
      </c>
    </row>
    <row r="10" spans="1:2" x14ac:dyDescent="0.2">
      <c r="A10" s="2" t="s">
        <v>127</v>
      </c>
      <c r="B10" s="2" t="s">
        <v>158</v>
      </c>
    </row>
    <row r="11" spans="1:2" x14ac:dyDescent="0.2">
      <c r="A11" s="2" t="s">
        <v>126</v>
      </c>
      <c r="B11" s="2" t="s">
        <v>153</v>
      </c>
    </row>
    <row r="12" spans="1:2" x14ac:dyDescent="0.2">
      <c r="A12" s="6" t="s">
        <v>313</v>
      </c>
      <c r="B12" s="6" t="s"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C26" sqref="C26"/>
    </sheetView>
  </sheetViews>
  <sheetFormatPr baseColWidth="10" defaultRowHeight="16" x14ac:dyDescent="0.2"/>
  <cols>
    <col min="2" max="2" width="20.5" customWidth="1"/>
    <col min="3" max="4" width="22.5" bestFit="1" customWidth="1"/>
  </cols>
  <sheetData>
    <row r="1" spans="1:5" x14ac:dyDescent="0.2">
      <c r="A1" s="2" t="s">
        <v>130</v>
      </c>
      <c r="B1" s="2" t="s">
        <v>142</v>
      </c>
      <c r="C1" s="2" t="s">
        <v>240</v>
      </c>
      <c r="D1" s="6" t="s">
        <v>241</v>
      </c>
      <c r="E1" s="6" t="s">
        <v>131</v>
      </c>
    </row>
    <row r="2" spans="1:5" x14ac:dyDescent="0.2">
      <c r="A2" s="2">
        <v>3</v>
      </c>
      <c r="B2" s="2" t="s">
        <v>144</v>
      </c>
      <c r="C2" s="2">
        <v>14</v>
      </c>
      <c r="D2" s="2">
        <v>3</v>
      </c>
      <c r="E2" s="2">
        <f>C2+D2</f>
        <v>17</v>
      </c>
    </row>
    <row r="3" spans="1:5" x14ac:dyDescent="0.2">
      <c r="A3" s="2">
        <v>8</v>
      </c>
      <c r="B3" s="2" t="s">
        <v>146</v>
      </c>
      <c r="C3" s="2">
        <v>9</v>
      </c>
      <c r="D3" s="2"/>
      <c r="E3" s="2">
        <f>C3+D3</f>
        <v>9</v>
      </c>
    </row>
    <row r="4" spans="1:5" x14ac:dyDescent="0.2">
      <c r="A4" s="2">
        <v>13</v>
      </c>
      <c r="B4" s="6" t="s">
        <v>189</v>
      </c>
      <c r="C4" s="6">
        <v>7</v>
      </c>
      <c r="D4" s="2"/>
      <c r="E4" s="2">
        <f>C4+D4</f>
        <v>7</v>
      </c>
    </row>
    <row r="5" spans="1:5" x14ac:dyDescent="0.2">
      <c r="A5" s="2">
        <v>10</v>
      </c>
      <c r="B5" s="2" t="s">
        <v>143</v>
      </c>
      <c r="C5" s="2">
        <v>6</v>
      </c>
      <c r="D5" s="2"/>
      <c r="E5" s="2">
        <f>C5+D5</f>
        <v>6</v>
      </c>
    </row>
    <row r="6" spans="1:5" x14ac:dyDescent="0.2">
      <c r="A6" s="2">
        <v>34</v>
      </c>
      <c r="B6" s="2" t="s">
        <v>145</v>
      </c>
      <c r="C6" s="2">
        <v>4</v>
      </c>
      <c r="D6" s="2"/>
      <c r="E6" s="2">
        <f>C6+D6</f>
        <v>4</v>
      </c>
    </row>
    <row r="7" spans="1:5" x14ac:dyDescent="0.2">
      <c r="A7" s="2"/>
      <c r="B7" s="6" t="s">
        <v>323</v>
      </c>
      <c r="C7" s="6">
        <v>4</v>
      </c>
      <c r="D7" s="2">
        <v>1</v>
      </c>
      <c r="E7" s="6">
        <f>C7+D7</f>
        <v>5</v>
      </c>
    </row>
    <row r="8" spans="1:5" x14ac:dyDescent="0.2">
      <c r="A8" s="2"/>
      <c r="B8" s="6" t="s">
        <v>328</v>
      </c>
      <c r="C8" s="2">
        <v>4</v>
      </c>
      <c r="D8" s="2"/>
      <c r="E8" s="6">
        <f>C8+D8</f>
        <v>4</v>
      </c>
    </row>
    <row r="9" spans="1:5" x14ac:dyDescent="0.2">
      <c r="A9" s="2">
        <v>41</v>
      </c>
      <c r="B9" s="6" t="s">
        <v>214</v>
      </c>
      <c r="C9" s="6">
        <v>3</v>
      </c>
      <c r="D9" s="2"/>
      <c r="E9" s="2">
        <f>C9+D9</f>
        <v>3</v>
      </c>
    </row>
    <row r="10" spans="1:5" x14ac:dyDescent="0.2">
      <c r="A10" s="2"/>
      <c r="B10" s="6" t="s">
        <v>322</v>
      </c>
      <c r="C10" s="6">
        <v>3</v>
      </c>
      <c r="D10" s="2"/>
      <c r="E10" s="6">
        <f>C10+D10</f>
        <v>3</v>
      </c>
    </row>
    <row r="11" spans="1:5" x14ac:dyDescent="0.2">
      <c r="A11" s="2"/>
      <c r="B11" s="6" t="s">
        <v>324</v>
      </c>
      <c r="C11" s="6">
        <v>3</v>
      </c>
      <c r="D11" s="2"/>
      <c r="E11" s="6">
        <f>C11+D11</f>
        <v>3</v>
      </c>
    </row>
    <row r="12" spans="1:5" x14ac:dyDescent="0.2">
      <c r="A12" s="2"/>
      <c r="B12" s="6" t="s">
        <v>330</v>
      </c>
      <c r="C12" s="6">
        <v>2</v>
      </c>
      <c r="D12" s="2"/>
      <c r="E12" s="6">
        <f>C12+D12</f>
        <v>2</v>
      </c>
    </row>
    <row r="13" spans="1:5" x14ac:dyDescent="0.2">
      <c r="A13" s="2"/>
      <c r="B13" s="6" t="s">
        <v>325</v>
      </c>
      <c r="C13" s="6">
        <v>2</v>
      </c>
      <c r="D13" s="2"/>
      <c r="E13" s="6">
        <f>C13+D13</f>
        <v>2</v>
      </c>
    </row>
    <row r="14" spans="1:5" x14ac:dyDescent="0.2">
      <c r="A14" s="2"/>
      <c r="B14" s="6" t="s">
        <v>326</v>
      </c>
      <c r="C14" s="6">
        <v>2</v>
      </c>
      <c r="D14" s="2">
        <v>4</v>
      </c>
      <c r="E14" s="6">
        <f>C14+D14</f>
        <v>6</v>
      </c>
    </row>
    <row r="15" spans="1:5" x14ac:dyDescent="0.2">
      <c r="A15" s="2"/>
      <c r="B15" s="6" t="s">
        <v>327</v>
      </c>
      <c r="C15" s="6">
        <v>2</v>
      </c>
      <c r="D15" s="2">
        <v>4</v>
      </c>
      <c r="E15" s="6">
        <f>C15+D15</f>
        <v>6</v>
      </c>
    </row>
    <row r="16" spans="1:5" x14ac:dyDescent="0.2">
      <c r="A16" s="2"/>
      <c r="B16" s="6" t="s">
        <v>321</v>
      </c>
      <c r="C16" s="2">
        <v>2</v>
      </c>
      <c r="D16" s="2"/>
      <c r="E16" s="6">
        <f>C16+D16</f>
        <v>2</v>
      </c>
    </row>
    <row r="17" spans="1:5" x14ac:dyDescent="0.2">
      <c r="A17" s="2"/>
      <c r="B17" s="6" t="s">
        <v>329</v>
      </c>
      <c r="C17" s="6">
        <v>2</v>
      </c>
      <c r="D17" s="2"/>
      <c r="E17" s="6">
        <f>C17+D17</f>
        <v>2</v>
      </c>
    </row>
  </sheetData>
  <sortState xmlns:xlrd2="http://schemas.microsoft.com/office/spreadsheetml/2017/richdata2" ref="A2:E17">
    <sortCondition descending="1" ref="C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8"/>
  <sheetViews>
    <sheetView workbookViewId="0">
      <selection activeCell="P21" sqref="P21"/>
    </sheetView>
  </sheetViews>
  <sheetFormatPr baseColWidth="10" defaultRowHeight="16" x14ac:dyDescent="0.2"/>
  <sheetData>
    <row r="1" spans="1:5" x14ac:dyDescent="0.2">
      <c r="A1" t="str">
        <f>'dataset-unl2018'!R1</f>
        <v>First author</v>
      </c>
    </row>
    <row r="2" spans="1:5" x14ac:dyDescent="0.2">
      <c r="A2" t="str">
        <f>'dataset-unl2018'!R2</f>
        <v>Si</v>
      </c>
    </row>
    <row r="3" spans="1:5" x14ac:dyDescent="0.2">
      <c r="A3" t="str">
        <f>'dataset-unl2018'!R3</f>
        <v>Si</v>
      </c>
      <c r="C3" s="2" t="s">
        <v>133</v>
      </c>
      <c r="D3" s="2" t="s">
        <v>129</v>
      </c>
      <c r="E3" s="2" t="s">
        <v>196</v>
      </c>
    </row>
    <row r="4" spans="1:5" x14ac:dyDescent="0.2">
      <c r="A4" t="str">
        <f>'dataset-unl2018'!R4</f>
        <v>No</v>
      </c>
      <c r="C4" s="2" t="s">
        <v>125</v>
      </c>
      <c r="D4" s="2">
        <f>COUNTIF(A2:A48,"Si")</f>
        <v>34</v>
      </c>
      <c r="E4" s="7">
        <f>(D4*100)/D7</f>
        <v>72.340425531914889</v>
      </c>
    </row>
    <row r="5" spans="1:5" x14ac:dyDescent="0.2">
      <c r="A5" t="str">
        <f>'dataset-unl2018'!R5</f>
        <v>No</v>
      </c>
      <c r="C5" s="2" t="s">
        <v>124</v>
      </c>
      <c r="D5" s="2">
        <f>COUNTIF(A2:A48,"No")</f>
        <v>13</v>
      </c>
      <c r="E5" s="7">
        <f>(D5*100)/D7</f>
        <v>27.659574468085108</v>
      </c>
    </row>
    <row r="6" spans="1:5" x14ac:dyDescent="0.2">
      <c r="A6" t="str">
        <f>'dataset-unl2018'!R6</f>
        <v>Si</v>
      </c>
      <c r="C6" s="2"/>
      <c r="D6" s="2"/>
      <c r="E6" s="2"/>
    </row>
    <row r="7" spans="1:5" x14ac:dyDescent="0.2">
      <c r="A7" t="str">
        <f>'dataset-unl2018'!R7</f>
        <v>Si</v>
      </c>
      <c r="C7" s="2" t="s">
        <v>131</v>
      </c>
      <c r="D7" s="2">
        <f>SUM(D4:D6)</f>
        <v>47</v>
      </c>
      <c r="E7" s="2"/>
    </row>
    <row r="8" spans="1:5" x14ac:dyDescent="0.2">
      <c r="A8" t="str">
        <f>'dataset-unl2018'!R8</f>
        <v>Si</v>
      </c>
    </row>
    <row r="9" spans="1:5" x14ac:dyDescent="0.2">
      <c r="A9" t="str">
        <f>'dataset-unl2018'!R9</f>
        <v>Si</v>
      </c>
    </row>
    <row r="10" spans="1:5" x14ac:dyDescent="0.2">
      <c r="A10" t="str">
        <f>'dataset-unl2018'!R10</f>
        <v>No</v>
      </c>
    </row>
    <row r="11" spans="1:5" x14ac:dyDescent="0.2">
      <c r="A11" t="str">
        <f>'dataset-unl2018'!R11</f>
        <v>Si</v>
      </c>
    </row>
    <row r="12" spans="1:5" x14ac:dyDescent="0.2">
      <c r="A12" t="str">
        <f>'dataset-unl2018'!R12</f>
        <v>Si</v>
      </c>
    </row>
    <row r="13" spans="1:5" x14ac:dyDescent="0.2">
      <c r="A13" t="str">
        <f>'dataset-unl2018'!R13</f>
        <v>Si</v>
      </c>
    </row>
    <row r="14" spans="1:5" x14ac:dyDescent="0.2">
      <c r="A14" t="str">
        <f>'dataset-unl2018'!R14</f>
        <v>Si</v>
      </c>
    </row>
    <row r="15" spans="1:5" x14ac:dyDescent="0.2">
      <c r="A15" t="str">
        <f>'dataset-unl2018'!R15</f>
        <v>Si</v>
      </c>
    </row>
    <row r="16" spans="1:5" x14ac:dyDescent="0.2">
      <c r="A16" t="str">
        <f>'dataset-unl2018'!R16</f>
        <v>Si</v>
      </c>
    </row>
    <row r="17" spans="1:1" x14ac:dyDescent="0.2">
      <c r="A17" t="str">
        <f>'dataset-unl2018'!R17</f>
        <v>Si</v>
      </c>
    </row>
    <row r="18" spans="1:1" x14ac:dyDescent="0.2">
      <c r="A18" t="str">
        <f>'dataset-unl2018'!R18</f>
        <v>Si</v>
      </c>
    </row>
    <row r="19" spans="1:1" x14ac:dyDescent="0.2">
      <c r="A19" t="str">
        <f>'dataset-unl2018'!R19</f>
        <v>Si</v>
      </c>
    </row>
    <row r="20" spans="1:1" x14ac:dyDescent="0.2">
      <c r="A20" t="str">
        <f>'dataset-unl2018'!R20</f>
        <v>Si</v>
      </c>
    </row>
    <row r="21" spans="1:1" x14ac:dyDescent="0.2">
      <c r="A21" t="str">
        <f>'dataset-unl2018'!R21</f>
        <v>Si</v>
      </c>
    </row>
    <row r="22" spans="1:1" x14ac:dyDescent="0.2">
      <c r="A22" t="str">
        <f>'dataset-unl2018'!R22</f>
        <v>Si</v>
      </c>
    </row>
    <row r="23" spans="1:1" x14ac:dyDescent="0.2">
      <c r="A23" t="str">
        <f>'dataset-unl2018'!R23</f>
        <v>No</v>
      </c>
    </row>
    <row r="24" spans="1:1" x14ac:dyDescent="0.2">
      <c r="A24" t="str">
        <f>'dataset-unl2018'!R24</f>
        <v>Si</v>
      </c>
    </row>
    <row r="25" spans="1:1" x14ac:dyDescent="0.2">
      <c r="A25" t="str">
        <f>'dataset-unl2018'!R25</f>
        <v>No</v>
      </c>
    </row>
    <row r="26" spans="1:1" x14ac:dyDescent="0.2">
      <c r="A26" t="str">
        <f>'dataset-unl2018'!R26</f>
        <v>Si</v>
      </c>
    </row>
    <row r="27" spans="1:1" x14ac:dyDescent="0.2">
      <c r="A27" t="str">
        <f>'dataset-unl2018'!R27</f>
        <v>No</v>
      </c>
    </row>
    <row r="28" spans="1:1" x14ac:dyDescent="0.2">
      <c r="A28" t="str">
        <f>'dataset-unl2018'!R28</f>
        <v>No</v>
      </c>
    </row>
    <row r="29" spans="1:1" x14ac:dyDescent="0.2">
      <c r="A29" t="str">
        <f>'dataset-unl2018'!R29</f>
        <v>Si</v>
      </c>
    </row>
    <row r="30" spans="1:1" x14ac:dyDescent="0.2">
      <c r="A30" t="str">
        <f>'dataset-unl2018'!R30</f>
        <v>Si</v>
      </c>
    </row>
    <row r="31" spans="1:1" x14ac:dyDescent="0.2">
      <c r="A31" t="str">
        <f>'dataset-unl2018'!R31</f>
        <v>No</v>
      </c>
    </row>
    <row r="32" spans="1:1" x14ac:dyDescent="0.2">
      <c r="A32" t="str">
        <f>'dataset-unl2018'!R32</f>
        <v>No</v>
      </c>
    </row>
    <row r="33" spans="1:1" x14ac:dyDescent="0.2">
      <c r="A33" t="str">
        <f>'dataset-unl2018'!R33</f>
        <v>No</v>
      </c>
    </row>
    <row r="34" spans="1:1" x14ac:dyDescent="0.2">
      <c r="A34" t="str">
        <f>'dataset-unl2018'!R34</f>
        <v>Si</v>
      </c>
    </row>
    <row r="35" spans="1:1" x14ac:dyDescent="0.2">
      <c r="A35" t="str">
        <f>'dataset-unl2018'!R35</f>
        <v>Si</v>
      </c>
    </row>
    <row r="36" spans="1:1" x14ac:dyDescent="0.2">
      <c r="A36" t="str">
        <f>'dataset-unl2018'!R36</f>
        <v>No</v>
      </c>
    </row>
    <row r="37" spans="1:1" x14ac:dyDescent="0.2">
      <c r="A37" t="str">
        <f>'dataset-unl2018'!R37</f>
        <v>Si</v>
      </c>
    </row>
    <row r="38" spans="1:1" x14ac:dyDescent="0.2">
      <c r="A38" t="str">
        <f>'dataset-unl2018'!R38</f>
        <v>Si</v>
      </c>
    </row>
    <row r="39" spans="1:1" x14ac:dyDescent="0.2">
      <c r="A39" t="str">
        <f>'dataset-unl2018'!R39</f>
        <v>Si</v>
      </c>
    </row>
    <row r="40" spans="1:1" x14ac:dyDescent="0.2">
      <c r="A40" t="str">
        <f>'dataset-unl2018'!R40</f>
        <v>No</v>
      </c>
    </row>
    <row r="41" spans="1:1" x14ac:dyDescent="0.2">
      <c r="A41" t="str">
        <f>'dataset-unl2018'!R41</f>
        <v>Si</v>
      </c>
    </row>
    <row r="42" spans="1:1" x14ac:dyDescent="0.2">
      <c r="A42" t="str">
        <f>'dataset-unl2018'!R42</f>
        <v>Si</v>
      </c>
    </row>
    <row r="43" spans="1:1" x14ac:dyDescent="0.2">
      <c r="A43" t="str">
        <f>'dataset-unl2018'!R43</f>
        <v>Si</v>
      </c>
    </row>
    <row r="44" spans="1:1" x14ac:dyDescent="0.2">
      <c r="A44" t="str">
        <f>'dataset-unl2018'!R44</f>
        <v>Si</v>
      </c>
    </row>
    <row r="45" spans="1:1" x14ac:dyDescent="0.2">
      <c r="A45" t="str">
        <f>'dataset-unl2018'!R45</f>
        <v>Si</v>
      </c>
    </row>
    <row r="46" spans="1:1" x14ac:dyDescent="0.2">
      <c r="A46" t="str">
        <f>'dataset-unl2018'!R46</f>
        <v>No</v>
      </c>
    </row>
    <row r="47" spans="1:1" x14ac:dyDescent="0.2">
      <c r="A47" t="str">
        <f>'dataset-unl2018'!R47</f>
        <v>Si</v>
      </c>
    </row>
    <row r="48" spans="1:1" x14ac:dyDescent="0.2">
      <c r="A48" t="str">
        <f>'dataset-unl2018'!R48</f>
        <v>Si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8"/>
  <sheetViews>
    <sheetView topLeftCell="B1" zoomScale="130" zoomScaleNormal="130" zoomScalePageLayoutView="130" workbookViewId="0">
      <selection activeCell="B6" sqref="B6"/>
    </sheetView>
  </sheetViews>
  <sheetFormatPr baseColWidth="10" defaultRowHeight="16" x14ac:dyDescent="0.2"/>
  <cols>
    <col min="4" max="4" width="12.1640625" bestFit="1" customWidth="1"/>
  </cols>
  <sheetData>
    <row r="1" spans="1:6" x14ac:dyDescent="0.2">
      <c r="A1" t="str">
        <f>'dataset-unl2018'!C1</f>
        <v>Year</v>
      </c>
    </row>
    <row r="2" spans="1:6" x14ac:dyDescent="0.2">
      <c r="A2">
        <f>'dataset-unl2018'!C2</f>
        <v>2020</v>
      </c>
    </row>
    <row r="3" spans="1:6" x14ac:dyDescent="0.2">
      <c r="A3">
        <f>'dataset-unl2018'!C3</f>
        <v>2020</v>
      </c>
      <c r="C3" s="2" t="s">
        <v>132</v>
      </c>
      <c r="D3" s="2" t="s">
        <v>134</v>
      </c>
    </row>
    <row r="4" spans="1:6" x14ac:dyDescent="0.2">
      <c r="A4">
        <f>'dataset-unl2018'!C4</f>
        <v>2020</v>
      </c>
      <c r="C4" s="2">
        <v>1976</v>
      </c>
      <c r="D4" s="2">
        <v>0</v>
      </c>
      <c r="E4" s="1"/>
      <c r="F4" s="1"/>
    </row>
    <row r="5" spans="1:6" x14ac:dyDescent="0.2">
      <c r="A5">
        <f>'dataset-unl2018'!C5</f>
        <v>2020</v>
      </c>
      <c r="C5" s="2">
        <v>1993</v>
      </c>
      <c r="D5" s="2">
        <v>0</v>
      </c>
      <c r="E5" s="1"/>
      <c r="F5" s="1"/>
    </row>
    <row r="6" spans="1:6" x14ac:dyDescent="0.2">
      <c r="A6">
        <f>'dataset-unl2018'!C6</f>
        <v>2019</v>
      </c>
      <c r="C6" s="2">
        <v>1994</v>
      </c>
      <c r="D6" s="2">
        <f>COUNTIF(A2:A248,1994)</f>
        <v>0</v>
      </c>
      <c r="E6" s="1"/>
      <c r="F6" s="1"/>
    </row>
    <row r="7" spans="1:6" x14ac:dyDescent="0.2">
      <c r="A7">
        <f>'dataset-unl2018'!C7</f>
        <v>2019</v>
      </c>
      <c r="C7" s="2">
        <v>1995</v>
      </c>
      <c r="D7" s="2">
        <f>COUNTIF(A2:A48,1995)</f>
        <v>0</v>
      </c>
      <c r="E7" s="1"/>
      <c r="F7" s="1"/>
    </row>
    <row r="8" spans="1:6" x14ac:dyDescent="0.2">
      <c r="A8">
        <f>'dataset-unl2018'!C8</f>
        <v>2019</v>
      </c>
      <c r="C8" s="2">
        <v>1996</v>
      </c>
      <c r="D8" s="3">
        <f>COUNTIF(A2:A48,1996)</f>
        <v>0</v>
      </c>
      <c r="E8" s="1"/>
      <c r="F8" s="1"/>
    </row>
    <row r="9" spans="1:6" x14ac:dyDescent="0.2">
      <c r="A9">
        <f>'dataset-unl2018'!C9</f>
        <v>2019</v>
      </c>
      <c r="C9" s="2">
        <v>1997</v>
      </c>
      <c r="D9" s="2">
        <f>COUNTIF(A2:A48,1997)</f>
        <v>0</v>
      </c>
      <c r="E9" s="1"/>
      <c r="F9" s="1"/>
    </row>
    <row r="10" spans="1:6" x14ac:dyDescent="0.2">
      <c r="A10">
        <f>'dataset-unl2018'!C10</f>
        <v>2019</v>
      </c>
      <c r="C10" s="2">
        <v>1998</v>
      </c>
      <c r="D10" s="2">
        <f>COUNTIF(A2:A48,1998)</f>
        <v>0</v>
      </c>
      <c r="E10" s="1"/>
      <c r="F10" s="1"/>
    </row>
    <row r="11" spans="1:6" x14ac:dyDescent="0.2">
      <c r="A11">
        <f>'dataset-unl2018'!C11</f>
        <v>2019</v>
      </c>
      <c r="C11" s="2">
        <v>1999</v>
      </c>
      <c r="D11" s="2">
        <f>COUNTIF(A2:A48,1999)</f>
        <v>0</v>
      </c>
      <c r="E11" s="1"/>
      <c r="F11" s="1"/>
    </row>
    <row r="12" spans="1:6" x14ac:dyDescent="0.2">
      <c r="A12">
        <f>'dataset-unl2018'!C12</f>
        <v>2019</v>
      </c>
      <c r="C12" s="2">
        <v>2000</v>
      </c>
      <c r="D12" s="2">
        <f>COUNTIF(A2:A48,2000)</f>
        <v>0</v>
      </c>
    </row>
    <row r="13" spans="1:6" x14ac:dyDescent="0.2">
      <c r="A13">
        <f>'dataset-unl2018'!C13</f>
        <v>2019</v>
      </c>
      <c r="C13" s="2">
        <v>2001</v>
      </c>
      <c r="D13" s="2">
        <f>COUNTIF(A2:A48,2001)</f>
        <v>0</v>
      </c>
      <c r="E13" s="1"/>
      <c r="F13" s="1"/>
    </row>
    <row r="14" spans="1:6" x14ac:dyDescent="0.2">
      <c r="A14">
        <f>'dataset-unl2018'!C14</f>
        <v>2019</v>
      </c>
      <c r="C14" s="2">
        <v>2002</v>
      </c>
      <c r="D14" s="2">
        <f>COUNTIF(A2:A48,2002)</f>
        <v>0</v>
      </c>
      <c r="E14" s="1"/>
      <c r="F14" s="1"/>
    </row>
    <row r="15" spans="1:6" x14ac:dyDescent="0.2">
      <c r="A15">
        <f>'dataset-unl2018'!C15</f>
        <v>2019</v>
      </c>
      <c r="C15" s="2">
        <v>2003</v>
      </c>
      <c r="D15" s="2">
        <f>COUNTIF(A2:A48,2003)</f>
        <v>0</v>
      </c>
      <c r="E15" s="1"/>
      <c r="F15" s="1"/>
    </row>
    <row r="16" spans="1:6" x14ac:dyDescent="0.2">
      <c r="A16">
        <f>'dataset-unl2018'!C16</f>
        <v>2019</v>
      </c>
      <c r="C16" s="2">
        <v>2004</v>
      </c>
      <c r="D16" s="2">
        <f>COUNTIF(A2:A48,2004)</f>
        <v>0</v>
      </c>
      <c r="E16" s="1"/>
      <c r="F16" s="1"/>
    </row>
    <row r="17" spans="1:6" x14ac:dyDescent="0.2">
      <c r="A17">
        <f>'dataset-unl2018'!C17</f>
        <v>2019</v>
      </c>
      <c r="C17" s="2">
        <v>2005</v>
      </c>
      <c r="D17" s="2">
        <f>COUNTIF(A2:A48,2005)</f>
        <v>0</v>
      </c>
      <c r="E17" s="1"/>
      <c r="F17" s="1"/>
    </row>
    <row r="18" spans="1:6" x14ac:dyDescent="0.2">
      <c r="A18">
        <f>'dataset-unl2018'!C18</f>
        <v>2019</v>
      </c>
      <c r="C18" s="2">
        <v>2006</v>
      </c>
      <c r="D18" s="2">
        <f>COUNTIF(A2:A48,2006)</f>
        <v>0</v>
      </c>
      <c r="E18" s="1"/>
      <c r="F18" s="1"/>
    </row>
    <row r="19" spans="1:6" x14ac:dyDescent="0.2">
      <c r="A19">
        <f>'dataset-unl2018'!C19</f>
        <v>2019</v>
      </c>
      <c r="C19" s="2">
        <v>2007</v>
      </c>
      <c r="D19" s="2">
        <f>COUNTIF(A2:A48,2007)</f>
        <v>0</v>
      </c>
      <c r="E19" s="1"/>
      <c r="F19" s="1"/>
    </row>
    <row r="20" spans="1:6" x14ac:dyDescent="0.2">
      <c r="A20">
        <f>'dataset-unl2018'!C20</f>
        <v>2019</v>
      </c>
      <c r="C20" s="2">
        <v>2008</v>
      </c>
      <c r="D20" s="2">
        <f>COUNTIF(A2:A48,2008)</f>
        <v>0</v>
      </c>
      <c r="E20" s="1"/>
      <c r="F20" s="1"/>
    </row>
    <row r="21" spans="1:6" x14ac:dyDescent="0.2">
      <c r="A21">
        <f>'dataset-unl2018'!C21</f>
        <v>2019</v>
      </c>
      <c r="C21" s="2">
        <v>2009</v>
      </c>
      <c r="D21" s="2">
        <f>COUNTIF(A2:A48,2009)</f>
        <v>0</v>
      </c>
      <c r="E21" s="1"/>
      <c r="F21" s="1"/>
    </row>
    <row r="22" spans="1:6" x14ac:dyDescent="0.2">
      <c r="A22">
        <f>'dataset-unl2018'!C22</f>
        <v>2019</v>
      </c>
      <c r="C22" s="2">
        <v>2010</v>
      </c>
      <c r="D22" s="2">
        <f>COUNTIF(A2:A48,2010)</f>
        <v>0</v>
      </c>
      <c r="E22" s="1"/>
      <c r="F22" s="1"/>
    </row>
    <row r="23" spans="1:6" x14ac:dyDescent="0.2">
      <c r="A23">
        <f>'dataset-unl2018'!C23</f>
        <v>2019</v>
      </c>
      <c r="C23" s="2">
        <v>2011</v>
      </c>
      <c r="D23" s="2">
        <f>COUNTIF(A2:A48,2011)</f>
        <v>0</v>
      </c>
      <c r="E23" s="1"/>
      <c r="F23" s="1"/>
    </row>
    <row r="24" spans="1:6" x14ac:dyDescent="0.2">
      <c r="A24">
        <f>'dataset-unl2018'!C24</f>
        <v>2018</v>
      </c>
      <c r="C24" s="2">
        <v>2012</v>
      </c>
      <c r="D24" s="2">
        <f>COUNTIF(A2:A48,2012)</f>
        <v>0</v>
      </c>
      <c r="E24" s="1"/>
      <c r="F24" s="1"/>
    </row>
    <row r="25" spans="1:6" x14ac:dyDescent="0.2">
      <c r="A25">
        <f>'dataset-unl2018'!C25</f>
        <v>2018</v>
      </c>
      <c r="C25" s="2">
        <v>2013</v>
      </c>
      <c r="D25" s="2">
        <f>COUNTIF(A2:A48,2013)</f>
        <v>0</v>
      </c>
      <c r="E25" s="1"/>
      <c r="F25" s="1"/>
    </row>
    <row r="26" spans="1:6" x14ac:dyDescent="0.2">
      <c r="A26">
        <f>'dataset-unl2018'!C26</f>
        <v>2018</v>
      </c>
      <c r="C26" s="2">
        <v>2014</v>
      </c>
      <c r="D26" s="2">
        <f>COUNTIF(A2:A48,2014)</f>
        <v>0</v>
      </c>
      <c r="E26" s="1"/>
      <c r="F26" s="1"/>
    </row>
    <row r="27" spans="1:6" x14ac:dyDescent="0.2">
      <c r="A27">
        <f>'dataset-unl2018'!C27</f>
        <v>2018</v>
      </c>
      <c r="C27" s="2">
        <v>2015</v>
      </c>
      <c r="D27" s="2">
        <f>COUNTIF(A2:A48,2015)</f>
        <v>0</v>
      </c>
      <c r="E27" s="1"/>
      <c r="F27" s="1"/>
    </row>
    <row r="28" spans="1:6" x14ac:dyDescent="0.2">
      <c r="A28">
        <f>'dataset-unl2018'!C28</f>
        <v>2018</v>
      </c>
      <c r="C28" s="2">
        <v>2016</v>
      </c>
      <c r="D28" s="2">
        <f>COUNTIF(A2:A48,2016)</f>
        <v>7</v>
      </c>
      <c r="E28" s="1"/>
      <c r="F28" s="1"/>
    </row>
    <row r="29" spans="1:6" x14ac:dyDescent="0.2">
      <c r="A29">
        <f>'dataset-unl2018'!C29</f>
        <v>2018</v>
      </c>
      <c r="C29" s="2">
        <v>2017</v>
      </c>
      <c r="D29" s="2">
        <f>COUNTIF(A2:A48,2017)</f>
        <v>7</v>
      </c>
      <c r="E29" s="1"/>
      <c r="F29" s="1"/>
    </row>
    <row r="30" spans="1:6" x14ac:dyDescent="0.2">
      <c r="A30">
        <f>'dataset-unl2018'!C30</f>
        <v>2018</v>
      </c>
      <c r="C30" s="2">
        <v>2018</v>
      </c>
      <c r="D30" s="2">
        <f>COUNTIF(A2:A48,2018)</f>
        <v>11</v>
      </c>
      <c r="E30" s="1"/>
      <c r="F30" s="1"/>
    </row>
    <row r="31" spans="1:6" x14ac:dyDescent="0.2">
      <c r="A31">
        <f>'dataset-unl2018'!C31</f>
        <v>2018</v>
      </c>
      <c r="C31" s="9">
        <v>2019</v>
      </c>
      <c r="D31" s="2">
        <f>COUNTIF(A2:A48,2019)</f>
        <v>18</v>
      </c>
    </row>
    <row r="32" spans="1:6" x14ac:dyDescent="0.2">
      <c r="A32">
        <f>'dataset-unl2018'!C32</f>
        <v>2018</v>
      </c>
      <c r="C32" s="2">
        <v>2020</v>
      </c>
      <c r="D32" s="2">
        <f>COUNTIF(A2:A48,2020)</f>
        <v>4</v>
      </c>
    </row>
    <row r="33" spans="1:4" x14ac:dyDescent="0.2">
      <c r="A33">
        <f>'dataset-unl2018'!C33</f>
        <v>2018</v>
      </c>
      <c r="C33" s="2" t="s">
        <v>131</v>
      </c>
      <c r="D33" s="2">
        <f>SUM(D4:D32)</f>
        <v>47</v>
      </c>
    </row>
    <row r="34" spans="1:4" x14ac:dyDescent="0.2">
      <c r="A34">
        <f>'dataset-unl2018'!C34</f>
        <v>2018</v>
      </c>
    </row>
    <row r="35" spans="1:4" x14ac:dyDescent="0.2">
      <c r="A35">
        <f>'dataset-unl2018'!C35</f>
        <v>2017</v>
      </c>
    </row>
    <row r="36" spans="1:4" x14ac:dyDescent="0.2">
      <c r="A36">
        <f>'dataset-unl2018'!C36</f>
        <v>2017</v>
      </c>
    </row>
    <row r="37" spans="1:4" x14ac:dyDescent="0.2">
      <c r="A37">
        <f>'dataset-unl2018'!C37</f>
        <v>2017</v>
      </c>
    </row>
    <row r="38" spans="1:4" x14ac:dyDescent="0.2">
      <c r="A38">
        <f>'dataset-unl2018'!C38</f>
        <v>2017</v>
      </c>
    </row>
    <row r="39" spans="1:4" x14ac:dyDescent="0.2">
      <c r="A39">
        <f>'dataset-unl2018'!C39</f>
        <v>2017</v>
      </c>
    </row>
    <row r="40" spans="1:4" x14ac:dyDescent="0.2">
      <c r="A40">
        <f>'dataset-unl2018'!C40</f>
        <v>2017</v>
      </c>
    </row>
    <row r="41" spans="1:4" x14ac:dyDescent="0.2">
      <c r="A41">
        <f>'dataset-unl2018'!C41</f>
        <v>2017</v>
      </c>
    </row>
    <row r="42" spans="1:4" x14ac:dyDescent="0.2">
      <c r="A42">
        <f>'dataset-unl2018'!C42</f>
        <v>2016</v>
      </c>
    </row>
    <row r="43" spans="1:4" x14ac:dyDescent="0.2">
      <c r="A43">
        <f>'dataset-unl2018'!C43</f>
        <v>2016</v>
      </c>
    </row>
    <row r="44" spans="1:4" x14ac:dyDescent="0.2">
      <c r="A44">
        <f>'dataset-unl2018'!C44</f>
        <v>2016</v>
      </c>
    </row>
    <row r="45" spans="1:4" x14ac:dyDescent="0.2">
      <c r="A45">
        <f>'dataset-unl2018'!C45</f>
        <v>2016</v>
      </c>
    </row>
    <row r="46" spans="1:4" x14ac:dyDescent="0.2">
      <c r="A46">
        <f>'dataset-unl2018'!C46</f>
        <v>2016</v>
      </c>
    </row>
    <row r="47" spans="1:4" x14ac:dyDescent="0.2">
      <c r="A47">
        <f>'dataset-unl2018'!C47</f>
        <v>2016</v>
      </c>
    </row>
    <row r="48" spans="1:4" x14ac:dyDescent="0.2">
      <c r="A48">
        <f>'dataset-unl2018'!C48</f>
        <v>2016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8"/>
  <sheetViews>
    <sheetView topLeftCell="A3" workbookViewId="0">
      <selection activeCell="Q14" sqref="Q14"/>
    </sheetView>
  </sheetViews>
  <sheetFormatPr baseColWidth="10" defaultRowHeight="16" x14ac:dyDescent="0.2"/>
  <sheetData>
    <row r="1" spans="1:5" x14ac:dyDescent="0.2">
      <c r="A1" t="str">
        <f>'dataset-unl2018'!N1</f>
        <v>Quartil</v>
      </c>
    </row>
    <row r="2" spans="1:5" x14ac:dyDescent="0.2">
      <c r="A2" t="str">
        <f>'dataset-unl2018'!N2</f>
        <v>Q3</v>
      </c>
    </row>
    <row r="3" spans="1:5" x14ac:dyDescent="0.2">
      <c r="A3" t="str">
        <f>'dataset-unl2018'!N3</f>
        <v>NA</v>
      </c>
      <c r="C3" s="2" t="s">
        <v>112</v>
      </c>
      <c r="D3" s="2" t="s">
        <v>130</v>
      </c>
      <c r="E3" s="2" t="s">
        <v>196</v>
      </c>
    </row>
    <row r="4" spans="1:5" x14ac:dyDescent="0.2">
      <c r="A4" t="str">
        <f>'dataset-unl2018'!N4</f>
        <v>NA</v>
      </c>
      <c r="C4" s="2" t="s">
        <v>117</v>
      </c>
      <c r="D4" s="2">
        <f>COUNTIF(A2:A48,"Q1")</f>
        <v>1</v>
      </c>
      <c r="E4" s="7">
        <f>(D4*100)/D10</f>
        <v>2.1276595744680851</v>
      </c>
    </row>
    <row r="5" spans="1:5" x14ac:dyDescent="0.2">
      <c r="A5" t="str">
        <f>'dataset-unl2018'!N5</f>
        <v>NA</v>
      </c>
      <c r="C5" s="2" t="s">
        <v>118</v>
      </c>
      <c r="D5" s="2">
        <f>COUNTIF(A2:A48,"Q2")</f>
        <v>4</v>
      </c>
      <c r="E5" s="7">
        <f>(D5*100)/D10</f>
        <v>8.5106382978723403</v>
      </c>
    </row>
    <row r="6" spans="1:5" x14ac:dyDescent="0.2">
      <c r="A6" t="str">
        <f>'dataset-unl2018'!N6</f>
        <v>NA</v>
      </c>
      <c r="C6" s="2" t="s">
        <v>119</v>
      </c>
      <c r="D6" s="2">
        <f>COUNTIF(A2:A48,"Q3")</f>
        <v>11</v>
      </c>
      <c r="E6" s="7">
        <f>(D6*100)/D10</f>
        <v>23.404255319148938</v>
      </c>
    </row>
    <row r="7" spans="1:5" x14ac:dyDescent="0.2">
      <c r="A7" t="str">
        <f>'dataset-unl2018'!N7</f>
        <v>Q3</v>
      </c>
      <c r="C7" s="2" t="s">
        <v>120</v>
      </c>
      <c r="D7" s="2">
        <f>COUNTIF(A2:A48,"Q4")</f>
        <v>0</v>
      </c>
      <c r="E7" s="7">
        <f>(D7*100)/D10</f>
        <v>0</v>
      </c>
    </row>
    <row r="8" spans="1:5" x14ac:dyDescent="0.2">
      <c r="A8" t="str">
        <f>'dataset-unl2018'!N8</f>
        <v>NA</v>
      </c>
      <c r="C8" s="2" t="s">
        <v>128</v>
      </c>
      <c r="D8" s="2">
        <f>COUNTIF(A2:A48,"NA")</f>
        <v>31</v>
      </c>
      <c r="E8" s="7">
        <f>(D8*100)/D10</f>
        <v>65.957446808510639</v>
      </c>
    </row>
    <row r="9" spans="1:5" x14ac:dyDescent="0.2">
      <c r="A9" t="str">
        <f>'dataset-unl2018'!N9</f>
        <v>NA</v>
      </c>
      <c r="C9" s="2"/>
      <c r="D9" s="2"/>
      <c r="E9" s="2"/>
    </row>
    <row r="10" spans="1:5" x14ac:dyDescent="0.2">
      <c r="A10" t="str">
        <f>'dataset-unl2018'!N10</f>
        <v>NA</v>
      </c>
      <c r="C10" s="2" t="s">
        <v>131</v>
      </c>
      <c r="D10" s="2">
        <f>SUM(D4:D9)</f>
        <v>47</v>
      </c>
      <c r="E10" s="2"/>
    </row>
    <row r="11" spans="1:5" x14ac:dyDescent="0.2">
      <c r="A11" t="str">
        <f>'dataset-unl2018'!N11</f>
        <v>Q3</v>
      </c>
    </row>
    <row r="12" spans="1:5" x14ac:dyDescent="0.2">
      <c r="A12" t="str">
        <f>'dataset-unl2018'!N12</f>
        <v>Q3</v>
      </c>
    </row>
    <row r="13" spans="1:5" x14ac:dyDescent="0.2">
      <c r="A13" t="str">
        <f>'dataset-unl2018'!N13</f>
        <v>Q3</v>
      </c>
    </row>
    <row r="14" spans="1:5" x14ac:dyDescent="0.2">
      <c r="A14" t="str">
        <f>'dataset-unl2018'!N14</f>
        <v>NA</v>
      </c>
    </row>
    <row r="15" spans="1:5" x14ac:dyDescent="0.2">
      <c r="A15" t="str">
        <f>'dataset-unl2018'!N15</f>
        <v>NA</v>
      </c>
    </row>
    <row r="16" spans="1:5" x14ac:dyDescent="0.2">
      <c r="A16" t="str">
        <f>'dataset-unl2018'!N16</f>
        <v>NA</v>
      </c>
    </row>
    <row r="17" spans="1:1" x14ac:dyDescent="0.2">
      <c r="A17" t="str">
        <f>'dataset-unl2018'!N17</f>
        <v>Q3</v>
      </c>
    </row>
    <row r="18" spans="1:1" x14ac:dyDescent="0.2">
      <c r="A18" t="str">
        <f>'dataset-unl2018'!N18</f>
        <v>Q3</v>
      </c>
    </row>
    <row r="19" spans="1:1" x14ac:dyDescent="0.2">
      <c r="A19" t="str">
        <f>'dataset-unl2018'!N19</f>
        <v>Q3</v>
      </c>
    </row>
    <row r="20" spans="1:1" x14ac:dyDescent="0.2">
      <c r="A20" t="str">
        <f>'dataset-unl2018'!N20</f>
        <v>Q3</v>
      </c>
    </row>
    <row r="21" spans="1:1" x14ac:dyDescent="0.2">
      <c r="A21" t="str">
        <f>'dataset-unl2018'!N21</f>
        <v>Q3</v>
      </c>
    </row>
    <row r="22" spans="1:1" x14ac:dyDescent="0.2">
      <c r="A22" t="str">
        <f>'dataset-unl2018'!N22</f>
        <v>NA</v>
      </c>
    </row>
    <row r="23" spans="1:1" x14ac:dyDescent="0.2">
      <c r="A23" t="str">
        <f>'dataset-unl2018'!N23</f>
        <v>NA</v>
      </c>
    </row>
    <row r="24" spans="1:1" x14ac:dyDescent="0.2">
      <c r="A24" t="str">
        <f>'dataset-unl2018'!N24</f>
        <v>NA</v>
      </c>
    </row>
    <row r="25" spans="1:1" x14ac:dyDescent="0.2">
      <c r="A25" t="str">
        <f>'dataset-unl2018'!N25</f>
        <v>Q2</v>
      </c>
    </row>
    <row r="26" spans="1:1" x14ac:dyDescent="0.2">
      <c r="A26" t="str">
        <f>'dataset-unl2018'!N26</f>
        <v>Q1</v>
      </c>
    </row>
    <row r="27" spans="1:1" x14ac:dyDescent="0.2">
      <c r="A27" t="str">
        <f>'dataset-unl2018'!N27</f>
        <v>NA</v>
      </c>
    </row>
    <row r="28" spans="1:1" x14ac:dyDescent="0.2">
      <c r="A28" t="str">
        <f>'dataset-unl2018'!N28</f>
        <v>NA</v>
      </c>
    </row>
    <row r="29" spans="1:1" x14ac:dyDescent="0.2">
      <c r="A29" t="str">
        <f>'dataset-unl2018'!N29</f>
        <v>NA</v>
      </c>
    </row>
    <row r="30" spans="1:1" x14ac:dyDescent="0.2">
      <c r="A30" t="str">
        <f>'dataset-unl2018'!N30</f>
        <v>NA</v>
      </c>
    </row>
    <row r="31" spans="1:1" x14ac:dyDescent="0.2">
      <c r="A31" t="str">
        <f>'dataset-unl2018'!N31</f>
        <v>NA</v>
      </c>
    </row>
    <row r="32" spans="1:1" x14ac:dyDescent="0.2">
      <c r="A32" t="str">
        <f>'dataset-unl2018'!N32</f>
        <v>NA</v>
      </c>
    </row>
    <row r="33" spans="1:1" x14ac:dyDescent="0.2">
      <c r="A33" t="str">
        <f>'dataset-unl2018'!N33</f>
        <v>Q3</v>
      </c>
    </row>
    <row r="34" spans="1:1" x14ac:dyDescent="0.2">
      <c r="A34" t="str">
        <f>'dataset-unl2018'!N34</f>
        <v>NA</v>
      </c>
    </row>
    <row r="35" spans="1:1" x14ac:dyDescent="0.2">
      <c r="A35" t="str">
        <f>'dataset-unl2018'!N35</f>
        <v>NA</v>
      </c>
    </row>
    <row r="36" spans="1:1" x14ac:dyDescent="0.2">
      <c r="A36" t="str">
        <f>'dataset-unl2018'!N36</f>
        <v>NA</v>
      </c>
    </row>
    <row r="37" spans="1:1" x14ac:dyDescent="0.2">
      <c r="A37" t="str">
        <f>'dataset-unl2018'!N37</f>
        <v>Q2</v>
      </c>
    </row>
    <row r="38" spans="1:1" x14ac:dyDescent="0.2">
      <c r="A38" t="str">
        <f>'dataset-unl2018'!N38</f>
        <v>NA</v>
      </c>
    </row>
    <row r="39" spans="1:1" x14ac:dyDescent="0.2">
      <c r="A39" t="str">
        <f>'dataset-unl2018'!N39</f>
        <v>NA</v>
      </c>
    </row>
    <row r="40" spans="1:1" x14ac:dyDescent="0.2">
      <c r="A40" t="str">
        <f>'dataset-unl2018'!N40</f>
        <v>NA</v>
      </c>
    </row>
    <row r="41" spans="1:1" x14ac:dyDescent="0.2">
      <c r="A41" t="str">
        <f>'dataset-unl2018'!N41</f>
        <v>NA</v>
      </c>
    </row>
    <row r="42" spans="1:1" x14ac:dyDescent="0.2">
      <c r="A42" t="str">
        <f>'dataset-unl2018'!N42</f>
        <v>NA</v>
      </c>
    </row>
    <row r="43" spans="1:1" x14ac:dyDescent="0.2">
      <c r="A43" t="str">
        <f>'dataset-unl2018'!N43</f>
        <v>Q2</v>
      </c>
    </row>
    <row r="44" spans="1:1" x14ac:dyDescent="0.2">
      <c r="A44" t="str">
        <f>'dataset-unl2018'!N44</f>
        <v>NA</v>
      </c>
    </row>
    <row r="45" spans="1:1" x14ac:dyDescent="0.2">
      <c r="A45" t="str">
        <f>'dataset-unl2018'!N45</f>
        <v>NA</v>
      </c>
    </row>
    <row r="46" spans="1:1" x14ac:dyDescent="0.2">
      <c r="A46" t="str">
        <f>'dataset-unl2018'!N46</f>
        <v>NA</v>
      </c>
    </row>
    <row r="47" spans="1:1" x14ac:dyDescent="0.2">
      <c r="A47" t="str">
        <f>'dataset-unl2018'!N47</f>
        <v>NA</v>
      </c>
    </row>
    <row r="48" spans="1:1" x14ac:dyDescent="0.2">
      <c r="A48" t="str">
        <f>'dataset-unl2018'!N48</f>
        <v>Q2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8"/>
  <sheetViews>
    <sheetView tabSelected="1" workbookViewId="0">
      <selection activeCell="P22" sqref="P22"/>
    </sheetView>
  </sheetViews>
  <sheetFormatPr baseColWidth="10" defaultRowHeight="16" x14ac:dyDescent="0.2"/>
  <cols>
    <col min="1" max="1" width="16.33203125" bestFit="1" customWidth="1"/>
    <col min="3" max="3" width="15.6640625" bestFit="1" customWidth="1"/>
  </cols>
  <sheetData>
    <row r="1" spans="1:5" x14ac:dyDescent="0.2">
      <c r="A1" t="str">
        <f>'dataset-unl2018'!L1</f>
        <v>Document Type</v>
      </c>
    </row>
    <row r="2" spans="1:5" x14ac:dyDescent="0.2">
      <c r="A2" t="str">
        <f>'dataset-unl2018'!L2</f>
        <v>Conference Paper</v>
      </c>
    </row>
    <row r="3" spans="1:5" x14ac:dyDescent="0.2">
      <c r="A3" t="str">
        <f>'dataset-unl2018'!L3</f>
        <v>Conference Paper</v>
      </c>
      <c r="C3" s="2" t="s">
        <v>11</v>
      </c>
      <c r="D3" s="2" t="s">
        <v>130</v>
      </c>
      <c r="E3" s="2" t="s">
        <v>196</v>
      </c>
    </row>
    <row r="4" spans="1:5" x14ac:dyDescent="0.2">
      <c r="A4" t="str">
        <f>'dataset-unl2018'!L4</f>
        <v>Conference Paper</v>
      </c>
      <c r="C4" s="2" t="s">
        <v>14</v>
      </c>
      <c r="D4" s="2">
        <f>COUNTIF(A2:A48,"Article")</f>
        <v>12</v>
      </c>
      <c r="E4" s="7">
        <f>(D4*100)/D13</f>
        <v>25.531914893617021</v>
      </c>
    </row>
    <row r="5" spans="1:5" x14ac:dyDescent="0.2">
      <c r="A5" t="str">
        <f>'dataset-unl2018'!L5</f>
        <v>Conference Paper</v>
      </c>
      <c r="C5" s="2" t="s">
        <v>15</v>
      </c>
      <c r="D5" s="2">
        <f>COUNTIF(A2:A48,"Article in Press")</f>
        <v>0</v>
      </c>
      <c r="E5" s="7">
        <f>(D5*100)/D13</f>
        <v>0</v>
      </c>
    </row>
    <row r="6" spans="1:5" x14ac:dyDescent="0.2">
      <c r="A6" t="str">
        <f>'dataset-unl2018'!L6</f>
        <v>Conference Paper</v>
      </c>
      <c r="C6" s="2" t="s">
        <v>23</v>
      </c>
      <c r="D6" s="2">
        <f>COUNTIF(A2:A48,"Conference Paper")</f>
        <v>34</v>
      </c>
      <c r="E6" s="7">
        <f>(D6*100)/D13</f>
        <v>72.340425531914889</v>
      </c>
    </row>
    <row r="7" spans="1:5" x14ac:dyDescent="0.2">
      <c r="A7" t="str">
        <f>'dataset-unl2018'!L7</f>
        <v>Review</v>
      </c>
      <c r="C7" s="2" t="s">
        <v>24</v>
      </c>
      <c r="D7" s="2">
        <f>COUNTIF(A2:A48,"Short Survey")</f>
        <v>0</v>
      </c>
      <c r="E7" s="7">
        <f>(D7*100)/D13</f>
        <v>0</v>
      </c>
    </row>
    <row r="8" spans="1:5" x14ac:dyDescent="0.2">
      <c r="A8" t="str">
        <f>'dataset-unl2018'!L8</f>
        <v>Conference Paper</v>
      </c>
      <c r="C8" s="2" t="s">
        <v>43</v>
      </c>
      <c r="D8" s="2">
        <f>COUNTIF(A2:A48,"Review")</f>
        <v>1</v>
      </c>
      <c r="E8" s="7">
        <f>(D8*100)/D13</f>
        <v>2.1276595744680851</v>
      </c>
    </row>
    <row r="9" spans="1:5" x14ac:dyDescent="0.2">
      <c r="A9" t="str">
        <f>'dataset-unl2018'!L9</f>
        <v>Conference Paper</v>
      </c>
      <c r="C9" s="2" t="s">
        <v>110</v>
      </c>
      <c r="D9" s="2">
        <f>COUNTIF(A2:A48,"Editorial")</f>
        <v>0</v>
      </c>
      <c r="E9" s="7">
        <f>(D9*100)/D13</f>
        <v>0</v>
      </c>
    </row>
    <row r="10" spans="1:5" x14ac:dyDescent="0.2">
      <c r="A10" t="str">
        <f>'dataset-unl2018'!L10</f>
        <v>Conference Paper</v>
      </c>
      <c r="C10" s="2" t="s">
        <v>71</v>
      </c>
      <c r="D10" s="2">
        <f>COUNTIF(A2:A48,"Book Chapter")</f>
        <v>0</v>
      </c>
      <c r="E10" s="7">
        <f>(D10*100)/D13</f>
        <v>0</v>
      </c>
    </row>
    <row r="11" spans="1:5" x14ac:dyDescent="0.2">
      <c r="A11" t="str">
        <f>'dataset-unl2018'!L11</f>
        <v>Article</v>
      </c>
      <c r="C11" s="2" t="s">
        <v>135</v>
      </c>
      <c r="D11" s="2">
        <f>COUNTIF(A2:A48,"Note")</f>
        <v>0</v>
      </c>
      <c r="E11" s="7">
        <f>(D11*100)/D13</f>
        <v>0</v>
      </c>
    </row>
    <row r="12" spans="1:5" x14ac:dyDescent="0.2">
      <c r="A12" t="str">
        <f>'dataset-unl2018'!L12</f>
        <v>Article</v>
      </c>
      <c r="C12" s="2"/>
      <c r="D12" s="2"/>
      <c r="E12" s="2"/>
    </row>
    <row r="13" spans="1:5" x14ac:dyDescent="0.2">
      <c r="A13" t="str">
        <f>'dataset-unl2018'!L13</f>
        <v>Article</v>
      </c>
      <c r="C13" s="2" t="s">
        <v>131</v>
      </c>
      <c r="D13" s="2">
        <f>SUM(D4:D11)</f>
        <v>47</v>
      </c>
      <c r="E13" s="2"/>
    </row>
    <row r="14" spans="1:5" x14ac:dyDescent="0.2">
      <c r="A14" t="str">
        <f>'dataset-unl2018'!L14</f>
        <v>Conference Paper</v>
      </c>
    </row>
    <row r="15" spans="1:5" x14ac:dyDescent="0.2">
      <c r="A15" t="str">
        <f>'dataset-unl2018'!L15</f>
        <v>Conference Paper</v>
      </c>
    </row>
    <row r="16" spans="1:5" x14ac:dyDescent="0.2">
      <c r="A16" t="str">
        <f>'dataset-unl2018'!L16</f>
        <v>Article</v>
      </c>
    </row>
    <row r="17" spans="1:1" x14ac:dyDescent="0.2">
      <c r="A17" t="str">
        <f>'dataset-unl2018'!L17</f>
        <v>Article</v>
      </c>
    </row>
    <row r="18" spans="1:1" x14ac:dyDescent="0.2">
      <c r="A18" t="str">
        <f>'dataset-unl2018'!L18</f>
        <v>Article</v>
      </c>
    </row>
    <row r="19" spans="1:1" x14ac:dyDescent="0.2">
      <c r="A19" t="str">
        <f>'dataset-unl2018'!L19</f>
        <v>Conference Paper</v>
      </c>
    </row>
    <row r="20" spans="1:1" x14ac:dyDescent="0.2">
      <c r="A20" t="str">
        <f>'dataset-unl2018'!L20</f>
        <v>Conference Paper</v>
      </c>
    </row>
    <row r="21" spans="1:1" x14ac:dyDescent="0.2">
      <c r="A21" t="str">
        <f>'dataset-unl2018'!L21</f>
        <v>Conference Paper</v>
      </c>
    </row>
    <row r="22" spans="1:1" x14ac:dyDescent="0.2">
      <c r="A22" t="str">
        <f>'dataset-unl2018'!L22</f>
        <v>Conference Paper</v>
      </c>
    </row>
    <row r="23" spans="1:1" x14ac:dyDescent="0.2">
      <c r="A23" t="str">
        <f>'dataset-unl2018'!L23</f>
        <v>Conference Paper</v>
      </c>
    </row>
    <row r="24" spans="1:1" x14ac:dyDescent="0.2">
      <c r="A24" t="str">
        <f>'dataset-unl2018'!L24</f>
        <v>Conference Paper</v>
      </c>
    </row>
    <row r="25" spans="1:1" x14ac:dyDescent="0.2">
      <c r="A25" t="str">
        <f>'dataset-unl2018'!L25</f>
        <v>Article</v>
      </c>
    </row>
    <row r="26" spans="1:1" x14ac:dyDescent="0.2">
      <c r="A26" t="str">
        <f>'dataset-unl2018'!L26</f>
        <v>Article</v>
      </c>
    </row>
    <row r="27" spans="1:1" x14ac:dyDescent="0.2">
      <c r="A27" t="str">
        <f>'dataset-unl2018'!L27</f>
        <v>Conference Paper</v>
      </c>
    </row>
    <row r="28" spans="1:1" x14ac:dyDescent="0.2">
      <c r="A28" t="str">
        <f>'dataset-unl2018'!L28</f>
        <v>Conference Paper</v>
      </c>
    </row>
    <row r="29" spans="1:1" x14ac:dyDescent="0.2">
      <c r="A29" t="str">
        <f>'dataset-unl2018'!L29</f>
        <v>Conference Paper</v>
      </c>
    </row>
    <row r="30" spans="1:1" x14ac:dyDescent="0.2">
      <c r="A30" t="str">
        <f>'dataset-unl2018'!L30</f>
        <v>Conference Paper</v>
      </c>
    </row>
    <row r="31" spans="1:1" x14ac:dyDescent="0.2">
      <c r="A31" t="str">
        <f>'dataset-unl2018'!L31</f>
        <v>Conference Paper</v>
      </c>
    </row>
    <row r="32" spans="1:1" x14ac:dyDescent="0.2">
      <c r="A32" t="str">
        <f>'dataset-unl2018'!L32</f>
        <v>Conference Paper</v>
      </c>
    </row>
    <row r="33" spans="1:1" x14ac:dyDescent="0.2">
      <c r="A33" t="str">
        <f>'dataset-unl2018'!L33</f>
        <v>Article</v>
      </c>
    </row>
    <row r="34" spans="1:1" x14ac:dyDescent="0.2">
      <c r="A34" t="str">
        <f>'dataset-unl2018'!L34</f>
        <v>Conference Paper</v>
      </c>
    </row>
    <row r="35" spans="1:1" x14ac:dyDescent="0.2">
      <c r="A35" t="str">
        <f>'dataset-unl2018'!L35</f>
        <v>Conference Paper</v>
      </c>
    </row>
    <row r="36" spans="1:1" x14ac:dyDescent="0.2">
      <c r="A36" t="str">
        <f>'dataset-unl2018'!L36</f>
        <v>Conference Paper</v>
      </c>
    </row>
    <row r="37" spans="1:1" x14ac:dyDescent="0.2">
      <c r="A37" t="str">
        <f>'dataset-unl2018'!L37</f>
        <v>Article</v>
      </c>
    </row>
    <row r="38" spans="1:1" x14ac:dyDescent="0.2">
      <c r="A38" t="str">
        <f>'dataset-unl2018'!L38</f>
        <v>Conference Paper</v>
      </c>
    </row>
    <row r="39" spans="1:1" x14ac:dyDescent="0.2">
      <c r="A39" t="str">
        <f>'dataset-unl2018'!L39</f>
        <v>Conference Paper</v>
      </c>
    </row>
    <row r="40" spans="1:1" x14ac:dyDescent="0.2">
      <c r="A40" t="str">
        <f>'dataset-unl2018'!L40</f>
        <v>Conference Paper</v>
      </c>
    </row>
    <row r="41" spans="1:1" x14ac:dyDescent="0.2">
      <c r="A41" t="str">
        <f>'dataset-unl2018'!L41</f>
        <v>Conference Paper</v>
      </c>
    </row>
    <row r="42" spans="1:1" x14ac:dyDescent="0.2">
      <c r="A42" t="str">
        <f>'dataset-unl2018'!L42</f>
        <v>Conference Paper</v>
      </c>
    </row>
    <row r="43" spans="1:1" x14ac:dyDescent="0.2">
      <c r="A43" t="str">
        <f>'dataset-unl2018'!L43</f>
        <v>Article</v>
      </c>
    </row>
    <row r="44" spans="1:1" x14ac:dyDescent="0.2">
      <c r="A44" t="str">
        <f>'dataset-unl2018'!L44</f>
        <v>Conference Paper</v>
      </c>
    </row>
    <row r="45" spans="1:1" x14ac:dyDescent="0.2">
      <c r="A45" t="str">
        <f>'dataset-unl2018'!L45</f>
        <v>Conference Paper</v>
      </c>
    </row>
    <row r="46" spans="1:1" x14ac:dyDescent="0.2">
      <c r="A46" t="str">
        <f>'dataset-unl2018'!L46</f>
        <v>Conference Paper</v>
      </c>
    </row>
    <row r="47" spans="1:1" x14ac:dyDescent="0.2">
      <c r="A47" t="str">
        <f>'dataset-unl2018'!L47</f>
        <v>Conference Paper</v>
      </c>
    </row>
    <row r="48" spans="1:1" x14ac:dyDescent="0.2">
      <c r="A48" t="str">
        <f>'dataset-unl2018'!L48</f>
        <v>Article</v>
      </c>
    </row>
  </sheetData>
  <autoFilter ref="A1:A199" xr:uid="{00000000-0009-0000-0000-000006000000}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dataset-unl2018</vt:lpstr>
      <vt:lpstr>Leyendas</vt:lpstr>
      <vt:lpstr>Ranking-autor</vt:lpstr>
      <vt:lpstr>Primer-autor</vt:lpstr>
      <vt:lpstr>Anio</vt:lpstr>
      <vt:lpstr>Quartil</vt:lpstr>
      <vt:lpstr>Tipo-Documento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Chamba-Eras</dc:creator>
  <cp:lastModifiedBy>Microsoft Office User</cp:lastModifiedBy>
  <cp:lastPrinted>2020-03-02T01:22:49Z</cp:lastPrinted>
  <dcterms:created xsi:type="dcterms:W3CDTF">2018-04-23T21:00:01Z</dcterms:created>
  <dcterms:modified xsi:type="dcterms:W3CDTF">2020-03-02T17:25:25Z</dcterms:modified>
</cp:coreProperties>
</file>