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us_Serv\REG_SERV\DEV_APPR\ESD\Data\NatHERS Data\"/>
    </mc:Choice>
  </mc:AlternateContent>
  <xr:revisionPtr revIDLastSave="0" documentId="13_ncr:1_{D445807A-4246-4EDD-98DB-8C1DECBE9C8D}" xr6:coauthVersionLast="47" xr6:coauthVersionMax="47" xr10:uidLastSave="{00000000-0000-0000-0000-000000000000}"/>
  <bookViews>
    <workbookView xWindow="-108" yWindow="-108" windowWidth="23256" windowHeight="14016" xr2:uid="{A365BD0F-EBE2-497C-9372-B620BA7D1580}"/>
  </bookViews>
  <sheets>
    <sheet name="Kingston NatHERS Data" sheetId="1" r:id="rId1"/>
    <sheet name="NatHERS Star Rating Bands 2022" sheetId="7" r:id="rId2"/>
    <sheet name="NatHERS Star Rating Bands (tbc)" sheetId="5" state="hidden" r:id="rId3"/>
    <sheet name="Emissions Factors" sheetId="6" r:id="rId4"/>
    <sheet name="Other Councils" sheetId="8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6" l="1"/>
  <c r="E9" i="6" l="1"/>
  <c r="D9" i="6"/>
  <c r="C9" i="6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I17" i="8"/>
  <c r="H17" i="8"/>
  <c r="G17" i="8"/>
  <c r="F17" i="8"/>
  <c r="D17" i="8"/>
  <c r="C17" i="8"/>
  <c r="B17" i="8"/>
  <c r="A17" i="8"/>
  <c r="BO3" i="7" l="1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7" i="7" l="1"/>
  <c r="AQ8" i="7" s="1"/>
  <c r="W10" i="7"/>
  <c r="W11" i="7" s="1"/>
  <c r="AG10" i="7"/>
  <c r="AG11" i="7" s="1"/>
  <c r="H10" i="7"/>
  <c r="H11" i="7" s="1"/>
  <c r="AQ10" i="7"/>
  <c r="AQ11" i="7" s="1"/>
  <c r="R10" i="7"/>
  <c r="R11" i="7" s="1"/>
  <c r="AB10" i="7"/>
  <c r="AB11" i="7" s="1"/>
  <c r="M10" i="7"/>
  <c r="M11" i="7" s="1"/>
  <c r="AL10" i="7"/>
  <c r="AL11" i="7" s="1"/>
  <c r="R7" i="7"/>
  <c r="R8" i="7" s="1"/>
  <c r="S10" i="7"/>
  <c r="S11" i="7" s="1"/>
  <c r="AE10" i="7"/>
  <c r="AE11" i="7" s="1"/>
  <c r="H7" i="7"/>
  <c r="H8" i="7" s="1"/>
  <c r="AJ10" i="7"/>
  <c r="AJ11" i="7" s="1"/>
  <c r="AL7" i="7"/>
  <c r="AL8" i="7" s="1"/>
  <c r="M7" i="7"/>
  <c r="M8" i="7" s="1"/>
  <c r="AM7" i="7"/>
  <c r="AM8" i="7" s="1"/>
  <c r="P10" i="7"/>
  <c r="P11" i="7" s="1"/>
  <c r="W7" i="7"/>
  <c r="W8" i="7" s="1"/>
  <c r="AG7" i="7"/>
  <c r="AG8" i="7" s="1"/>
  <c r="I10" i="7"/>
  <c r="K7" i="7"/>
  <c r="K8" i="7" s="1"/>
  <c r="AH7" i="7"/>
  <c r="AH8" i="7" s="1"/>
  <c r="X7" i="7"/>
  <c r="X8" i="7" s="1"/>
  <c r="Y10" i="7"/>
  <c r="Y11" i="7" s="1"/>
  <c r="O10" i="7"/>
  <c r="O11" i="7" s="1"/>
  <c r="AB7" i="7"/>
  <c r="AB8" i="7" s="1"/>
  <c r="AC7" i="7"/>
  <c r="AC8" i="7" s="1"/>
  <c r="F10" i="7"/>
  <c r="AE7" i="7" l="1"/>
  <c r="AE8" i="7" s="1"/>
  <c r="AP7" i="7"/>
  <c r="AP8" i="7" s="1"/>
  <c r="AP10" i="7"/>
  <c r="AP11" i="7" s="1"/>
  <c r="L7" i="7"/>
  <c r="L8" i="7" s="1"/>
  <c r="S7" i="7"/>
  <c r="S8" i="7" s="1"/>
  <c r="V7" i="7"/>
  <c r="V8" i="7" s="1"/>
  <c r="K10" i="7"/>
  <c r="K11" i="7" s="1"/>
  <c r="AM10" i="7"/>
  <c r="AM11" i="7" s="1"/>
  <c r="O7" i="7"/>
  <c r="O8" i="7" s="1"/>
  <c r="E7" i="7"/>
  <c r="E8" i="7" s="1"/>
  <c r="AA10" i="7"/>
  <c r="AA11" i="7" s="1"/>
  <c r="U7" i="7"/>
  <c r="U8" i="7" s="1"/>
  <c r="AC10" i="7"/>
  <c r="AC11" i="7" s="1"/>
  <c r="U10" i="7"/>
  <c r="U11" i="7" s="1"/>
  <c r="AO7" i="7"/>
  <c r="AO8" i="7" s="1"/>
  <c r="D7" i="7"/>
  <c r="D8" i="7" s="1"/>
  <c r="AA7" i="7"/>
  <c r="AA8" i="7" s="1"/>
  <c r="F11" i="7"/>
  <c r="E11" i="1"/>
  <c r="E12" i="1" s="1"/>
  <c r="F11" i="1"/>
  <c r="F12" i="1" s="1"/>
  <c r="N7" i="7"/>
  <c r="N8" i="7" s="1"/>
  <c r="AN10" i="7"/>
  <c r="AN11" i="7" s="1"/>
  <c r="G7" i="7"/>
  <c r="G8" i="7" s="1"/>
  <c r="J7" i="7"/>
  <c r="J8" i="7" s="1"/>
  <c r="Q10" i="7"/>
  <c r="Q11" i="7" s="1"/>
  <c r="AK10" i="7"/>
  <c r="AK11" i="7" s="1"/>
  <c r="Y7" i="7"/>
  <c r="Y8" i="7" s="1"/>
  <c r="AI7" i="7"/>
  <c r="AI8" i="7" s="1"/>
  <c r="AF7" i="7"/>
  <c r="AF8" i="7" s="1"/>
  <c r="AD7" i="7"/>
  <c r="AD8" i="7" s="1"/>
  <c r="I7" i="7"/>
  <c r="I8" i="7" s="1"/>
  <c r="F7" i="7"/>
  <c r="F8" i="7" s="1"/>
  <c r="Q7" i="7"/>
  <c r="Q8" i="7" s="1"/>
  <c r="Z10" i="7"/>
  <c r="Z11" i="7" s="1"/>
  <c r="E10" i="7"/>
  <c r="J10" i="7"/>
  <c r="J11" i="7" s="1"/>
  <c r="AN7" i="7"/>
  <c r="AN8" i="7" s="1"/>
  <c r="AF10" i="7"/>
  <c r="AF11" i="7" s="1"/>
  <c r="V10" i="7"/>
  <c r="V11" i="7" s="1"/>
  <c r="AK7" i="7"/>
  <c r="AK8" i="7" s="1"/>
  <c r="Z7" i="7"/>
  <c r="Z8" i="7" s="1"/>
  <c r="C18" i="1"/>
  <c r="I11" i="7"/>
  <c r="AJ7" i="7"/>
  <c r="AJ8" i="7" s="1"/>
  <c r="X10" i="7"/>
  <c r="X11" i="7" s="1"/>
  <c r="D10" i="7"/>
  <c r="D11" i="7" s="1"/>
  <c r="AD10" i="7"/>
  <c r="AD11" i="7" s="1"/>
  <c r="N10" i="7"/>
  <c r="AO10" i="7"/>
  <c r="AO11" i="7" s="1"/>
  <c r="T10" i="7"/>
  <c r="T11" i="7" s="1"/>
  <c r="P7" i="7"/>
  <c r="P8" i="7" s="1"/>
  <c r="T7" i="7"/>
  <c r="T8" i="7" s="1"/>
  <c r="AI10" i="7"/>
  <c r="AI11" i="7" s="1"/>
  <c r="G10" i="7"/>
  <c r="L10" i="7"/>
  <c r="AH10" i="7"/>
  <c r="AH11" i="7" s="1"/>
  <c r="AK9" i="5"/>
  <c r="AJ9" i="5"/>
  <c r="AI9" i="5"/>
  <c r="Y9" i="5"/>
  <c r="X9" i="5"/>
  <c r="W9" i="5"/>
  <c r="M9" i="5"/>
  <c r="L9" i="5"/>
  <c r="K9" i="5"/>
  <c r="AR8" i="5"/>
  <c r="AR9" i="5" s="1"/>
  <c r="AQ8" i="5"/>
  <c r="AQ9" i="5" s="1"/>
  <c r="AP8" i="5"/>
  <c r="AP9" i="5" s="1"/>
  <c r="AO8" i="5"/>
  <c r="AO9" i="5" s="1"/>
  <c r="AN8" i="5"/>
  <c r="AN9" i="5" s="1"/>
  <c r="AM8" i="5"/>
  <c r="AM9" i="5" s="1"/>
  <c r="AL8" i="5"/>
  <c r="AL9" i="5" s="1"/>
  <c r="AK8" i="5"/>
  <c r="AJ8" i="5"/>
  <c r="AI8" i="5"/>
  <c r="AH8" i="5"/>
  <c r="AH9" i="5" s="1"/>
  <c r="AG8" i="5"/>
  <c r="AG9" i="5" s="1"/>
  <c r="AF8" i="5"/>
  <c r="AF9" i="5" s="1"/>
  <c r="AE8" i="5"/>
  <c r="AE9" i="5" s="1"/>
  <c r="AD8" i="5"/>
  <c r="AD9" i="5" s="1"/>
  <c r="AC8" i="5"/>
  <c r="AC9" i="5" s="1"/>
  <c r="AB8" i="5"/>
  <c r="AB9" i="5" s="1"/>
  <c r="AA8" i="5"/>
  <c r="AA9" i="5" s="1"/>
  <c r="Z8" i="5"/>
  <c r="Z9" i="5" s="1"/>
  <c r="Y8" i="5"/>
  <c r="X8" i="5"/>
  <c r="W8" i="5"/>
  <c r="V8" i="5"/>
  <c r="V9" i="5" s="1"/>
  <c r="U8" i="5"/>
  <c r="U9" i="5" s="1"/>
  <c r="T8" i="5"/>
  <c r="T9" i="5" s="1"/>
  <c r="S8" i="5"/>
  <c r="S9" i="5" s="1"/>
  <c r="R8" i="5"/>
  <c r="R9" i="5" s="1"/>
  <c r="Q8" i="5"/>
  <c r="Q9" i="5" s="1"/>
  <c r="P8" i="5"/>
  <c r="P9" i="5" s="1"/>
  <c r="O8" i="5"/>
  <c r="O9" i="5" s="1"/>
  <c r="N8" i="5"/>
  <c r="N9" i="5" s="1"/>
  <c r="M8" i="5"/>
  <c r="L8" i="5"/>
  <c r="K8" i="5"/>
  <c r="J8" i="5"/>
  <c r="J9" i="5" s="1"/>
  <c r="I8" i="5"/>
  <c r="I9" i="5" s="1"/>
  <c r="H8" i="5"/>
  <c r="H9" i="5" s="1"/>
  <c r="G8" i="5"/>
  <c r="F8" i="5"/>
  <c r="E8" i="5"/>
  <c r="E9" i="5" s="1"/>
  <c r="S6" i="5"/>
  <c r="AR5" i="5"/>
  <c r="AR6" i="5" s="1"/>
  <c r="AQ5" i="5"/>
  <c r="AQ6" i="5" s="1"/>
  <c r="AP5" i="5"/>
  <c r="AP6" i="5" s="1"/>
  <c r="AO5" i="5"/>
  <c r="AO6" i="5" s="1"/>
  <c r="AN5" i="5"/>
  <c r="AN6" i="5" s="1"/>
  <c r="AM5" i="5"/>
  <c r="AM6" i="5" s="1"/>
  <c r="AL5" i="5"/>
  <c r="AL6" i="5" s="1"/>
  <c r="AK5" i="5"/>
  <c r="AK6" i="5" s="1"/>
  <c r="AJ5" i="5"/>
  <c r="AJ6" i="5" s="1"/>
  <c r="AI5" i="5"/>
  <c r="AI6" i="5" s="1"/>
  <c r="AH5" i="5"/>
  <c r="AH6" i="5" s="1"/>
  <c r="AG5" i="5"/>
  <c r="AG6" i="5" s="1"/>
  <c r="AF5" i="5"/>
  <c r="AF6" i="5" s="1"/>
  <c r="AE5" i="5"/>
  <c r="AE6" i="5" s="1"/>
  <c r="AD5" i="5"/>
  <c r="AD6" i="5" s="1"/>
  <c r="AC5" i="5"/>
  <c r="AC6" i="5" s="1"/>
  <c r="AB5" i="5"/>
  <c r="AB6" i="5" s="1"/>
  <c r="AA5" i="5"/>
  <c r="AA6" i="5" s="1"/>
  <c r="Z5" i="5"/>
  <c r="Z6" i="5" s="1"/>
  <c r="Y5" i="5"/>
  <c r="Y6" i="5" s="1"/>
  <c r="X5" i="5"/>
  <c r="X6" i="5" s="1"/>
  <c r="W5" i="5"/>
  <c r="W6" i="5" s="1"/>
  <c r="V5" i="5"/>
  <c r="V6" i="5" s="1"/>
  <c r="U5" i="5"/>
  <c r="U6" i="5" s="1"/>
  <c r="T5" i="5"/>
  <c r="T6" i="5" s="1"/>
  <c r="S5" i="5"/>
  <c r="R5" i="5"/>
  <c r="R6" i="5" s="1"/>
  <c r="Q5" i="5"/>
  <c r="Q6" i="5" s="1"/>
  <c r="P5" i="5"/>
  <c r="P6" i="5" s="1"/>
  <c r="O5" i="5"/>
  <c r="O6" i="5" s="1"/>
  <c r="N5" i="5"/>
  <c r="N6" i="5" s="1"/>
  <c r="M5" i="5"/>
  <c r="M6" i="5" s="1"/>
  <c r="L5" i="5"/>
  <c r="L6" i="5" s="1"/>
  <c r="K5" i="5"/>
  <c r="K6" i="5" s="1"/>
  <c r="J5" i="5"/>
  <c r="J6" i="5" s="1"/>
  <c r="I5" i="5"/>
  <c r="I6" i="5" s="1"/>
  <c r="H5" i="5"/>
  <c r="H6" i="5" s="1"/>
  <c r="G5" i="5"/>
  <c r="F5" i="5"/>
  <c r="E5" i="5"/>
  <c r="E6" i="5" s="1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N11" i="7" l="1"/>
  <c r="F18" i="1"/>
  <c r="F19" i="1" s="1"/>
  <c r="G18" i="1"/>
  <c r="G19" i="1" s="1"/>
  <c r="C11" i="1"/>
  <c r="D11" i="1"/>
  <c r="D12" i="1" s="1"/>
  <c r="E11" i="7"/>
  <c r="L11" i="7"/>
  <c r="E18" i="1"/>
  <c r="E19" i="1" s="1"/>
  <c r="E22" i="1" s="1"/>
  <c r="D18" i="1"/>
  <c r="D19" i="1" s="1"/>
  <c r="F22" i="1"/>
  <c r="G11" i="7"/>
  <c r="G11" i="1"/>
  <c r="G12" i="1" s="1"/>
  <c r="G22" i="1" s="1"/>
  <c r="F9" i="5"/>
  <c r="G9" i="5"/>
  <c r="F6" i="5"/>
  <c r="G6" i="5"/>
  <c r="D22" i="1" l="1"/>
</calcChain>
</file>

<file path=xl/sharedStrings.xml><?xml version="1.0" encoding="utf-8"?>
<sst xmlns="http://schemas.openxmlformats.org/spreadsheetml/2006/main" count="126" uniqueCount="78">
  <si>
    <t>Class 1</t>
  </si>
  <si>
    <t>Average Star Rating</t>
  </si>
  <si>
    <t>Class 2</t>
  </si>
  <si>
    <t>Bayside</t>
  </si>
  <si>
    <t>Glen Eira</t>
  </si>
  <si>
    <t>Monash</t>
  </si>
  <si>
    <t>Greater Dandenong</t>
  </si>
  <si>
    <t>Frankston</t>
  </si>
  <si>
    <t>https://ahd.csiro.au/dashboards/energy-rating/lga/</t>
  </si>
  <si>
    <t xml:space="preserve">   {total number of locations, including variants}</t>
  </si>
  <si>
    <t>Climate zone</t>
  </si>
  <si>
    <t>State code</t>
  </si>
  <si>
    <t>6.0 stars</t>
  </si>
  <si>
    <t>6.1 stars</t>
  </si>
  <si>
    <t>6.2 stars</t>
  </si>
  <si>
    <t>6.3 stars</t>
  </si>
  <si>
    <t>6.4 stars</t>
  </si>
  <si>
    <t>6.5 stars</t>
  </si>
  <si>
    <t>6.6 stars</t>
  </si>
  <si>
    <t>6.7 stars</t>
  </si>
  <si>
    <t>6.8 stars</t>
  </si>
  <si>
    <t>6.9 stars</t>
  </si>
  <si>
    <t>7.0 stars</t>
  </si>
  <si>
    <t>7.1 stars</t>
  </si>
  <si>
    <t>7.2 stars</t>
  </si>
  <si>
    <t>7.3 stars</t>
  </si>
  <si>
    <t>7.4 stars</t>
  </si>
  <si>
    <t>7.5 stars</t>
  </si>
  <si>
    <t>7.6 stars</t>
  </si>
  <si>
    <t>7.7 stars</t>
  </si>
  <si>
    <t>7.8 stars</t>
  </si>
  <si>
    <t>7.9 stars</t>
  </si>
  <si>
    <t>8.0 stars</t>
  </si>
  <si>
    <t>8.1 stars</t>
  </si>
  <si>
    <t>8.2 stars</t>
  </si>
  <si>
    <t>8.3 stars</t>
  </si>
  <si>
    <t>8.4 stars</t>
  </si>
  <si>
    <t>8.5 stars</t>
  </si>
  <si>
    <t>8.6 stars</t>
  </si>
  <si>
    <t>8.7 stars</t>
  </si>
  <si>
    <t>8.8 stars</t>
  </si>
  <si>
    <t>8.9 stars</t>
  </si>
  <si>
    <t>9.0 stars</t>
  </si>
  <si>
    <t>9.1 stars</t>
  </si>
  <si>
    <t>9.2 stars</t>
  </si>
  <si>
    <t>9.3 stars</t>
  </si>
  <si>
    <t>9.4 stars</t>
  </si>
  <si>
    <t>9.5 stars</t>
  </si>
  <si>
    <t>9.6 stars</t>
  </si>
  <si>
    <t>9.7 stars</t>
  </si>
  <si>
    <t>9.8 stars</t>
  </si>
  <si>
    <t>9.9 stars</t>
  </si>
  <si>
    <t>10.0 stars</t>
  </si>
  <si>
    <t>% reduction between each decimal star</t>
  </si>
  <si>
    <t>% reduction from 6 Stars</t>
  </si>
  <si>
    <t>MJ saved per annum (compared to 6 Star minimum)</t>
  </si>
  <si>
    <t>Average conditioned area (m2)</t>
  </si>
  <si>
    <t>kg CO2-e / kWh</t>
  </si>
  <si>
    <t>kg CO2-e / MJ</t>
  </si>
  <si>
    <t>Emissions reduction (tonnes CO2/e)</t>
  </si>
  <si>
    <t>Total</t>
  </si>
  <si>
    <t>2023 (to mid year)</t>
  </si>
  <si>
    <t>Kingston Data</t>
  </si>
  <si>
    <t xml:space="preserve">Data in yellow sourced from '2022 NatHERS Starbands' spreadsheet - taken from https://www.nathers.gov.au/node/517 </t>
  </si>
  <si>
    <t>Data in Red sourced from https://www.esc.vic.gov.au/sites/default/files/documents/greenhouse-gas-coefficient-2022.pdf</t>
  </si>
  <si>
    <t>Data in orange sourced from https://www.esc.vic.gov.au/sites/default/files/documents/greenhouse-gas-co-efficient-2021_0.pdf</t>
  </si>
  <si>
    <t>Data in yellow sourced from https://www.esc.vic.gov.au/sites/default/files/documents/Greenhouse%20gas%20coefficient%20-%2020200905_1.pdf</t>
  </si>
  <si>
    <t>https://www.esc.vic.gov.au/electricity-and-gas/codes-guidelines-and-policies/guideline-greenhouse-gas-disclosure-electricity-customers-bills#tabs-container2</t>
  </si>
  <si>
    <t>MJ/sqm reduction compared to 6 Stars</t>
  </si>
  <si>
    <t>MJ/sqm required for heating and cooling</t>
  </si>
  <si>
    <t>MJ/sqm reduction compared to the rating before</t>
  </si>
  <si>
    <t>Data in blue sourced from 2023 file on this site (cant find direct link path) https://www.esc.vic.gov.au/electricity-and-gas/codes-guidelines-and-policies/guideline-greenhouse-gas-disclosure-electricity-customers-bills#tabs-container2</t>
  </si>
  <si>
    <t>Certificates issued</t>
  </si>
  <si>
    <t>Class 1 = single dwellings and townhouses</t>
  </si>
  <si>
    <t>Class 2 = apartments</t>
  </si>
  <si>
    <t>MJ saved per annum (compared to 6 Stars)</t>
  </si>
  <si>
    <t xml:space="preserve">Data highlighted in yellow sourced from link above. 
To get the relevant data, I filtered the view to show results for Kingston, and then manually adjusted the time period to be for specific calendar years. I then also had to toggle between class 1 and class 2. </t>
  </si>
  <si>
    <t>Estimate total tonnes CO2/e saved by constructing to above the minimum NCC requirement of 6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</si>
</sst>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1"/>
    <xf numFmtId="164" fontId="0" fillId="0" borderId="0" xfId="0" applyNumberFormat="1"/>
    <xf numFmtId="10" fontId="0" fillId="0" borderId="0" xfId="0" applyNumberFormat="1"/>
    <xf numFmtId="9" fontId="0" fillId="0" borderId="0" xfId="2" applyFont="1"/>
    <xf numFmtId="0" fontId="3" fillId="0" borderId="0" xfId="0" applyFont="1"/>
    <xf numFmtId="2" fontId="0" fillId="0" borderId="0" xfId="0" applyNumberFormat="1"/>
    <xf numFmtId="2" fontId="3" fillId="0" borderId="0" xfId="0" applyNumberFormat="1" applyFont="1"/>
    <xf numFmtId="0" fontId="0" fillId="3" borderId="0" xfId="0" applyFill="1"/>
    <xf numFmtId="164" fontId="0" fillId="4" borderId="0" xfId="0" applyNumberFormat="1" applyFill="1"/>
    <xf numFmtId="164" fontId="0" fillId="3" borderId="0" xfId="0" applyNumberFormat="1" applyFill="1"/>
    <xf numFmtId="0" fontId="0" fillId="5" borderId="0" xfId="0" applyFill="1"/>
    <xf numFmtId="0" fontId="0" fillId="4" borderId="0" xfId="0" applyFill="1"/>
    <xf numFmtId="0" fontId="0" fillId="0" borderId="0" xfId="0" applyFill="1"/>
    <xf numFmtId="0" fontId="4" fillId="6" borderId="0" xfId="0" applyFont="1" applyFill="1"/>
    <xf numFmtId="0" fontId="0" fillId="6" borderId="0" xfId="0" applyFill="1"/>
    <xf numFmtId="0" fontId="3" fillId="0" borderId="0" xfId="0" applyFont="1" applyFill="1"/>
    <xf numFmtId="0" fontId="3" fillId="0" borderId="0" xfId="0" applyFont="1" applyAlignment="1">
      <alignment wrapText="1"/>
    </xf>
    <xf numFmtId="0" fontId="0" fillId="3" borderId="0" xfId="0" applyFill="1" applyAlignment="1"/>
    <xf numFmtId="0" fontId="0" fillId="3" borderId="0" xfId="0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hd.csiro.au/dashboards/energy-rating/lga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sc.vic.gov.au/electricity-and-gas/codes-guidelines-and-policies/guideline-greenhouse-gas-disclosure-electricity-customers-bil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97C6-A424-47AE-9E17-7F38FB6BC5B0}">
  <dimension ref="A1:H27"/>
  <sheetViews>
    <sheetView tabSelected="1" workbookViewId="0">
      <selection activeCell="L5" sqref="L5"/>
    </sheetView>
  </sheetViews>
  <sheetFormatPr defaultRowHeight="14.4" x14ac:dyDescent="0.3"/>
  <cols>
    <col min="2" max="2" width="47.5546875" bestFit="1" customWidth="1"/>
    <col min="7" max="7" width="17" bestFit="1" customWidth="1"/>
  </cols>
  <sheetData>
    <row r="1" spans="1:8" x14ac:dyDescent="0.3">
      <c r="A1" s="2" t="s">
        <v>8</v>
      </c>
    </row>
    <row r="2" spans="1:8" x14ac:dyDescent="0.3">
      <c r="A2" s="19" t="s">
        <v>76</v>
      </c>
      <c r="B2" s="9"/>
    </row>
    <row r="5" spans="1:8" x14ac:dyDescent="0.3">
      <c r="A5" t="s">
        <v>62</v>
      </c>
    </row>
    <row r="6" spans="1:8" x14ac:dyDescent="0.3">
      <c r="C6" s="17">
        <v>2018</v>
      </c>
      <c r="D6" s="17">
        <v>2020</v>
      </c>
      <c r="E6" s="17">
        <v>2021</v>
      </c>
      <c r="F6" s="17">
        <v>2022</v>
      </c>
      <c r="G6" s="17" t="s">
        <v>61</v>
      </c>
      <c r="H6">
        <v>2023</v>
      </c>
    </row>
    <row r="7" spans="1:8" x14ac:dyDescent="0.3">
      <c r="A7" t="s">
        <v>0</v>
      </c>
      <c r="B7" t="s">
        <v>1</v>
      </c>
      <c r="C7" s="9">
        <v>6.2</v>
      </c>
      <c r="D7" s="9">
        <v>6.2</v>
      </c>
      <c r="E7" s="9">
        <v>6.3</v>
      </c>
      <c r="F7" s="9">
        <v>6.3</v>
      </c>
      <c r="G7" s="20">
        <v>6.4</v>
      </c>
    </row>
    <row r="8" spans="1:8" x14ac:dyDescent="0.3">
      <c r="B8" t="s">
        <v>72</v>
      </c>
      <c r="C8" s="9">
        <v>1757</v>
      </c>
      <c r="D8" s="9">
        <v>1130</v>
      </c>
      <c r="E8" s="9">
        <v>1647</v>
      </c>
      <c r="F8" s="9">
        <v>1391</v>
      </c>
      <c r="G8" s="9">
        <v>548</v>
      </c>
    </row>
    <row r="9" spans="1:8" x14ac:dyDescent="0.3">
      <c r="B9" t="s">
        <v>56</v>
      </c>
      <c r="C9" s="9">
        <v>163.19999999999999</v>
      </c>
      <c r="D9" s="9">
        <v>181</v>
      </c>
      <c r="E9" s="9">
        <v>165.3</v>
      </c>
      <c r="F9" s="9">
        <v>180.7</v>
      </c>
      <c r="G9" s="9">
        <v>185.1</v>
      </c>
    </row>
    <row r="11" spans="1:8" x14ac:dyDescent="0.3">
      <c r="B11" t="s">
        <v>55</v>
      </c>
      <c r="C11">
        <f>C8*'NatHERS Star Rating Bands 2022'!E10*C9</f>
        <v>1118295.3600000015</v>
      </c>
      <c r="D11">
        <f>D8*'NatHERS Star Rating Bands 2022'!E10*D9</f>
        <v>797667.00000000116</v>
      </c>
      <c r="E11">
        <f>E8*E9*'NatHERS Star Rating Bands 2022'!F10</f>
        <v>1769619.1500000001</v>
      </c>
      <c r="F11">
        <f>F8*'NatHERS Star Rating Bands 2022'!F10*F9</f>
        <v>1633799.0499999998</v>
      </c>
      <c r="G11">
        <f>G8*'NatHERS Star Rating Bands 2022'!G10*G9</f>
        <v>923056.67999999935</v>
      </c>
    </row>
    <row r="12" spans="1:8" x14ac:dyDescent="0.3">
      <c r="B12" t="s">
        <v>59</v>
      </c>
      <c r="C12" s="7"/>
      <c r="D12" s="8">
        <f>D11*'Emissions Factors'!C9/1000</f>
        <v>3244.9093560000042</v>
      </c>
      <c r="E12" s="8">
        <f>E11*'Emissions Factors'!D9/1000</f>
        <v>6943.985544600002</v>
      </c>
      <c r="F12" s="8">
        <f>F11*'Emissions Factors'!E9/1000</f>
        <v>6234.5771747999997</v>
      </c>
      <c r="G12" s="8">
        <f>G11*'Emissions Factors'!F9/1000</f>
        <v>3057.1637241599979</v>
      </c>
    </row>
    <row r="14" spans="1:8" x14ac:dyDescent="0.3">
      <c r="A14" t="s">
        <v>2</v>
      </c>
      <c r="B14" t="s">
        <v>1</v>
      </c>
      <c r="C14" s="9">
        <v>6.6</v>
      </c>
      <c r="D14" s="9">
        <v>6.9</v>
      </c>
      <c r="E14" s="9">
        <v>6.9</v>
      </c>
      <c r="F14" s="9">
        <v>7.1</v>
      </c>
      <c r="G14" s="9">
        <v>7.1</v>
      </c>
    </row>
    <row r="15" spans="1:8" x14ac:dyDescent="0.3">
      <c r="B15" t="s">
        <v>72</v>
      </c>
      <c r="C15" s="9">
        <v>362</v>
      </c>
      <c r="D15" s="9">
        <v>428</v>
      </c>
      <c r="E15" s="9">
        <v>303</v>
      </c>
      <c r="F15" s="9">
        <v>624</v>
      </c>
      <c r="G15" s="9">
        <v>448</v>
      </c>
    </row>
    <row r="16" spans="1:8" x14ac:dyDescent="0.3">
      <c r="B16" t="s">
        <v>56</v>
      </c>
      <c r="C16" s="9">
        <v>75.23</v>
      </c>
      <c r="D16" s="9">
        <v>85.41</v>
      </c>
      <c r="E16" s="9">
        <v>78.239999999999995</v>
      </c>
      <c r="F16" s="9">
        <v>77.400000000000006</v>
      </c>
      <c r="G16" s="9">
        <v>75.2</v>
      </c>
    </row>
    <row r="18" spans="1:7" x14ac:dyDescent="0.3">
      <c r="B18" t="s">
        <v>75</v>
      </c>
      <c r="C18">
        <f>C15*'NatHERS Star Rating Bands 2022'!I10*C16</f>
        <v>392158.94400000019</v>
      </c>
      <c r="D18">
        <f>D15*'NatHERS Star Rating Bands 2022'!L10*D16</f>
        <v>833464.9439999999</v>
      </c>
      <c r="E18">
        <f>E15*E16*'NatHERS Star Rating Bands 2022'!L10</f>
        <v>540513.2159999999</v>
      </c>
      <c r="F18">
        <f>F15*'NatHERS Star Rating Bands 2022'!N10*F16</f>
        <v>1366822.0799999998</v>
      </c>
      <c r="G18">
        <f>G15*'NatHERS Star Rating Bands 2022'!N10*G16</f>
        <v>953415.67999999982</v>
      </c>
    </row>
    <row r="19" spans="1:7" x14ac:dyDescent="0.3">
      <c r="B19" t="s">
        <v>59</v>
      </c>
      <c r="C19" s="7"/>
      <c r="D19" s="8">
        <f>D18*'Emissions Factors'!C9/1000</f>
        <v>3390.5353921919991</v>
      </c>
      <c r="E19" s="8">
        <f>E18*'Emissions Factors'!D9/1000</f>
        <v>2120.9738595839999</v>
      </c>
      <c r="F19" s="8">
        <f>F18*'Emissions Factors'!E9/1000</f>
        <v>5215.7930572799996</v>
      </c>
      <c r="G19" s="8">
        <f>G18*'Emissions Factors'!F9/1000</f>
        <v>3157.7127321599996</v>
      </c>
    </row>
    <row r="22" spans="1:7" ht="28.8" x14ac:dyDescent="0.3">
      <c r="A22" s="6" t="s">
        <v>60</v>
      </c>
      <c r="B22" s="18" t="s">
        <v>77</v>
      </c>
      <c r="C22" s="6"/>
      <c r="D22" s="6">
        <f>D12+D19</f>
        <v>6635.4447481920033</v>
      </c>
      <c r="E22" s="8">
        <f>E12+E19</f>
        <v>9064.9594041840028</v>
      </c>
      <c r="F22" s="6">
        <f>F12+F19</f>
        <v>11450.37023208</v>
      </c>
      <c r="G22" s="8">
        <f>G12+G19</f>
        <v>6214.8764563199975</v>
      </c>
    </row>
    <row r="26" spans="1:7" x14ac:dyDescent="0.3">
      <c r="A26" t="s">
        <v>73</v>
      </c>
    </row>
    <row r="27" spans="1:7" x14ac:dyDescent="0.3">
      <c r="A27" t="s">
        <v>74</v>
      </c>
    </row>
  </sheetData>
  <hyperlinks>
    <hyperlink ref="A1" r:id="rId1" xr:uid="{92326C1D-C9CF-48A7-AD2F-FB5E04858CBC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008CA-FA48-4E88-8EE4-F20D4A066A46}">
  <dimension ref="A1:BO11"/>
  <sheetViews>
    <sheetView workbookViewId="0">
      <selection activeCell="G10" sqref="G10"/>
    </sheetView>
  </sheetViews>
  <sheetFormatPr defaultRowHeight="14.4" x14ac:dyDescent="0.3"/>
  <cols>
    <col min="1" max="1" width="11.6640625" customWidth="1"/>
    <col min="2" max="2" width="34.33203125" customWidth="1"/>
  </cols>
  <sheetData>
    <row r="1" spans="1:67" x14ac:dyDescent="0.3">
      <c r="A1" s="9" t="s">
        <v>63</v>
      </c>
      <c r="B1" s="9"/>
      <c r="C1" s="9"/>
      <c r="D1" s="9"/>
      <c r="E1" s="9"/>
      <c r="F1" s="9"/>
      <c r="G1" s="9"/>
      <c r="H1" s="9"/>
      <c r="I1" s="14"/>
      <c r="J1" s="14"/>
    </row>
    <row r="3" spans="1:67" x14ac:dyDescent="0.3">
      <c r="A3" t="s">
        <v>10</v>
      </c>
      <c r="C3" s="9" t="s">
        <v>12</v>
      </c>
      <c r="D3" s="9" t="s">
        <v>13</v>
      </c>
      <c r="E3" s="9" t="s">
        <v>14</v>
      </c>
      <c r="F3" s="9" t="s">
        <v>15</v>
      </c>
      <c r="G3" s="9" t="s">
        <v>16</v>
      </c>
      <c r="H3" s="9" t="s">
        <v>17</v>
      </c>
      <c r="I3" s="9" t="s">
        <v>18</v>
      </c>
      <c r="J3" s="9" t="s">
        <v>19</v>
      </c>
      <c r="K3" s="9" t="s">
        <v>20</v>
      </c>
      <c r="L3" s="9" t="s">
        <v>21</v>
      </c>
      <c r="M3" s="9" t="s">
        <v>22</v>
      </c>
      <c r="N3" s="9" t="s">
        <v>23</v>
      </c>
      <c r="O3" s="9" t="s">
        <v>24</v>
      </c>
      <c r="P3" s="9" t="s">
        <v>25</v>
      </c>
      <c r="Q3" s="9" t="s">
        <v>26</v>
      </c>
      <c r="R3" s="9" t="s">
        <v>27</v>
      </c>
      <c r="S3" s="9" t="s">
        <v>28</v>
      </c>
      <c r="T3" s="9" t="s">
        <v>29</v>
      </c>
      <c r="U3" s="9" t="s">
        <v>30</v>
      </c>
      <c r="V3" s="9" t="s">
        <v>31</v>
      </c>
      <c r="W3" s="9" t="s">
        <v>32</v>
      </c>
      <c r="X3" s="9" t="s">
        <v>33</v>
      </c>
      <c r="Y3" s="9" t="s">
        <v>34</v>
      </c>
      <c r="Z3" s="9" t="s">
        <v>35</v>
      </c>
      <c r="AA3" s="9" t="s">
        <v>36</v>
      </c>
      <c r="AB3" s="9" t="s">
        <v>37</v>
      </c>
      <c r="AC3" s="9" t="s">
        <v>38</v>
      </c>
      <c r="AD3" s="9" t="s">
        <v>39</v>
      </c>
      <c r="AE3" s="9" t="s">
        <v>40</v>
      </c>
      <c r="AF3" s="9" t="s">
        <v>41</v>
      </c>
      <c r="AG3" s="9" t="s">
        <v>42</v>
      </c>
      <c r="AH3" s="9" t="s">
        <v>43</v>
      </c>
      <c r="AI3" s="9" t="s">
        <v>44</v>
      </c>
      <c r="AJ3" s="9" t="s">
        <v>45</v>
      </c>
      <c r="AK3" s="9" t="s">
        <v>46</v>
      </c>
      <c r="AL3" s="9" t="s">
        <v>47</v>
      </c>
      <c r="AM3" s="9" t="s">
        <v>48</v>
      </c>
      <c r="AN3" s="9" t="s">
        <v>49</v>
      </c>
      <c r="AO3" s="9" t="s">
        <v>50</v>
      </c>
      <c r="AP3" s="9" t="s">
        <v>51</v>
      </c>
      <c r="AQ3" s="9" t="s">
        <v>52</v>
      </c>
      <c r="AR3" t="str">
        <f t="shared" ref="AR3:BO3" si="0">AR75 &amp; " " &amp; AR74</f>
        <v xml:space="preserve"> </v>
      </c>
      <c r="AS3" t="str">
        <f t="shared" si="0"/>
        <v xml:space="preserve"> </v>
      </c>
      <c r="AT3" t="str">
        <f t="shared" si="0"/>
        <v xml:space="preserve"> </v>
      </c>
      <c r="AU3" t="str">
        <f t="shared" si="0"/>
        <v xml:space="preserve"> </v>
      </c>
      <c r="AV3" t="str">
        <f t="shared" si="0"/>
        <v xml:space="preserve"> </v>
      </c>
      <c r="AW3" t="str">
        <f t="shared" si="0"/>
        <v xml:space="preserve"> </v>
      </c>
      <c r="AX3" t="str">
        <f t="shared" si="0"/>
        <v xml:space="preserve"> </v>
      </c>
      <c r="AY3" t="str">
        <f t="shared" si="0"/>
        <v xml:space="preserve"> </v>
      </c>
      <c r="AZ3" t="str">
        <f t="shared" si="0"/>
        <v xml:space="preserve"> </v>
      </c>
      <c r="BA3" t="str">
        <f t="shared" si="0"/>
        <v xml:space="preserve"> </v>
      </c>
      <c r="BB3" t="str">
        <f t="shared" si="0"/>
        <v xml:space="preserve"> </v>
      </c>
      <c r="BC3" t="str">
        <f t="shared" si="0"/>
        <v xml:space="preserve"> </v>
      </c>
      <c r="BD3" t="str">
        <f t="shared" si="0"/>
        <v xml:space="preserve"> </v>
      </c>
      <c r="BE3" t="str">
        <f t="shared" si="0"/>
        <v xml:space="preserve"> </v>
      </c>
      <c r="BF3" t="str">
        <f t="shared" si="0"/>
        <v xml:space="preserve"> </v>
      </c>
      <c r="BG3" t="str">
        <f t="shared" si="0"/>
        <v xml:space="preserve"> </v>
      </c>
      <c r="BH3" t="str">
        <f t="shared" si="0"/>
        <v xml:space="preserve"> </v>
      </c>
      <c r="BI3" t="str">
        <f t="shared" si="0"/>
        <v xml:space="preserve"> </v>
      </c>
      <c r="BJ3" t="str">
        <f t="shared" si="0"/>
        <v xml:space="preserve"> </v>
      </c>
      <c r="BK3" t="str">
        <f t="shared" si="0"/>
        <v xml:space="preserve"> </v>
      </c>
      <c r="BL3" t="str">
        <f t="shared" si="0"/>
        <v xml:space="preserve"> </v>
      </c>
      <c r="BM3" t="str">
        <f t="shared" si="0"/>
        <v xml:space="preserve"> </v>
      </c>
      <c r="BN3" t="str">
        <f t="shared" si="0"/>
        <v xml:space="preserve"> </v>
      </c>
      <c r="BO3" t="str">
        <f t="shared" si="0"/>
        <v xml:space="preserve"> </v>
      </c>
    </row>
    <row r="4" spans="1:67" x14ac:dyDescent="0.3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 spans="1:67" x14ac:dyDescent="0.3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 spans="1:67" x14ac:dyDescent="0.3">
      <c r="A6">
        <v>62</v>
      </c>
      <c r="B6" t="s">
        <v>69</v>
      </c>
      <c r="C6" s="11">
        <v>112</v>
      </c>
      <c r="D6" s="11">
        <v>110.7</v>
      </c>
      <c r="E6" s="11">
        <v>108.1</v>
      </c>
      <c r="F6" s="11">
        <v>105.5</v>
      </c>
      <c r="G6" s="11">
        <v>102.9</v>
      </c>
      <c r="H6" s="11">
        <v>99</v>
      </c>
      <c r="I6" s="11">
        <v>97.6</v>
      </c>
      <c r="J6" s="11">
        <v>94.8</v>
      </c>
      <c r="K6" s="11">
        <v>92</v>
      </c>
      <c r="L6" s="11">
        <v>89.2</v>
      </c>
      <c r="M6" s="11">
        <v>85</v>
      </c>
      <c r="N6" s="11">
        <v>83.7</v>
      </c>
      <c r="O6" s="11">
        <v>81.099999999999994</v>
      </c>
      <c r="P6" s="11">
        <v>78.5</v>
      </c>
      <c r="Q6" s="11">
        <v>75.900000000000006</v>
      </c>
      <c r="R6" s="11">
        <v>72</v>
      </c>
      <c r="S6" s="11">
        <v>70.7</v>
      </c>
      <c r="T6" s="11">
        <v>68.099999999999994</v>
      </c>
      <c r="U6" s="11">
        <v>65.5</v>
      </c>
      <c r="V6" s="11">
        <v>62.9</v>
      </c>
      <c r="W6" s="11">
        <v>59</v>
      </c>
      <c r="X6" s="11">
        <v>57.8</v>
      </c>
      <c r="Y6" s="11">
        <v>55.4</v>
      </c>
      <c r="Z6" s="11">
        <v>53</v>
      </c>
      <c r="AA6" s="11">
        <v>50.6</v>
      </c>
      <c r="AB6" s="11">
        <v>47</v>
      </c>
      <c r="AC6" s="11">
        <v>45.7</v>
      </c>
      <c r="AD6" s="11">
        <v>43.1</v>
      </c>
      <c r="AE6" s="11">
        <v>40.5</v>
      </c>
      <c r="AF6" s="11">
        <v>37.9</v>
      </c>
      <c r="AG6" s="11">
        <v>34</v>
      </c>
      <c r="AH6" s="11">
        <v>32.9</v>
      </c>
      <c r="AI6" s="11">
        <v>30.7</v>
      </c>
      <c r="AJ6" s="11">
        <v>28.5</v>
      </c>
      <c r="AK6" s="11">
        <v>26.3</v>
      </c>
      <c r="AL6" s="11">
        <v>23</v>
      </c>
      <c r="AM6" s="11">
        <v>22</v>
      </c>
      <c r="AN6" s="11">
        <v>20</v>
      </c>
      <c r="AO6" s="11">
        <v>18</v>
      </c>
      <c r="AP6" s="11">
        <v>16</v>
      </c>
      <c r="AQ6" s="11">
        <v>13</v>
      </c>
    </row>
    <row r="7" spans="1:67" x14ac:dyDescent="0.3">
      <c r="A7" t="s">
        <v>70</v>
      </c>
      <c r="D7" s="3">
        <f>C6-D6</f>
        <v>1.2999999999999972</v>
      </c>
      <c r="E7" s="3">
        <f t="shared" ref="E7:AQ7" si="1">D6-E6</f>
        <v>2.6000000000000085</v>
      </c>
      <c r="F7" s="3">
        <f t="shared" si="1"/>
        <v>2.5999999999999943</v>
      </c>
      <c r="G7" s="3">
        <f t="shared" si="1"/>
        <v>2.5999999999999943</v>
      </c>
      <c r="H7" s="3">
        <f t="shared" si="1"/>
        <v>3.9000000000000057</v>
      </c>
      <c r="I7" s="3">
        <f t="shared" si="1"/>
        <v>1.4000000000000057</v>
      </c>
      <c r="J7" s="3">
        <f t="shared" si="1"/>
        <v>2.7999999999999972</v>
      </c>
      <c r="K7" s="3">
        <f t="shared" si="1"/>
        <v>2.7999999999999972</v>
      </c>
      <c r="L7" s="3">
        <f t="shared" si="1"/>
        <v>2.7999999999999972</v>
      </c>
      <c r="M7" s="3">
        <f t="shared" si="1"/>
        <v>4.2000000000000028</v>
      </c>
      <c r="N7" s="3">
        <f t="shared" si="1"/>
        <v>1.2999999999999972</v>
      </c>
      <c r="O7" s="3">
        <f t="shared" si="1"/>
        <v>2.6000000000000085</v>
      </c>
      <c r="P7" s="3">
        <f t="shared" si="1"/>
        <v>2.5999999999999943</v>
      </c>
      <c r="Q7" s="3">
        <f t="shared" si="1"/>
        <v>2.5999999999999943</v>
      </c>
      <c r="R7" s="3">
        <f t="shared" si="1"/>
        <v>3.9000000000000057</v>
      </c>
      <c r="S7" s="3">
        <f t="shared" si="1"/>
        <v>1.2999999999999972</v>
      </c>
      <c r="T7" s="3">
        <f t="shared" si="1"/>
        <v>2.6000000000000085</v>
      </c>
      <c r="U7" s="3">
        <f t="shared" si="1"/>
        <v>2.5999999999999943</v>
      </c>
      <c r="V7" s="3">
        <f t="shared" si="1"/>
        <v>2.6000000000000014</v>
      </c>
      <c r="W7" s="3">
        <f t="shared" si="1"/>
        <v>3.8999999999999986</v>
      </c>
      <c r="X7" s="3">
        <f t="shared" si="1"/>
        <v>1.2000000000000028</v>
      </c>
      <c r="Y7" s="3">
        <f t="shared" si="1"/>
        <v>2.3999999999999986</v>
      </c>
      <c r="Z7" s="3">
        <f t="shared" si="1"/>
        <v>2.3999999999999986</v>
      </c>
      <c r="AA7" s="3">
        <f t="shared" si="1"/>
        <v>2.3999999999999986</v>
      </c>
      <c r="AB7" s="3">
        <f t="shared" si="1"/>
        <v>3.6000000000000014</v>
      </c>
      <c r="AC7" s="3">
        <f t="shared" si="1"/>
        <v>1.2999999999999972</v>
      </c>
      <c r="AD7" s="3">
        <f t="shared" si="1"/>
        <v>2.6000000000000014</v>
      </c>
      <c r="AE7" s="3">
        <f t="shared" si="1"/>
        <v>2.6000000000000014</v>
      </c>
      <c r="AF7" s="3">
        <f t="shared" si="1"/>
        <v>2.6000000000000014</v>
      </c>
      <c r="AG7" s="3">
        <f t="shared" si="1"/>
        <v>3.8999999999999986</v>
      </c>
      <c r="AH7" s="3">
        <f t="shared" si="1"/>
        <v>1.1000000000000014</v>
      </c>
      <c r="AI7" s="3">
        <f t="shared" si="1"/>
        <v>2.1999999999999993</v>
      </c>
      <c r="AJ7" s="3">
        <f t="shared" si="1"/>
        <v>2.1999999999999993</v>
      </c>
      <c r="AK7" s="3">
        <f t="shared" si="1"/>
        <v>2.1999999999999993</v>
      </c>
      <c r="AL7" s="3">
        <f t="shared" si="1"/>
        <v>3.3000000000000007</v>
      </c>
      <c r="AM7" s="3">
        <f t="shared" si="1"/>
        <v>1</v>
      </c>
      <c r="AN7" s="3">
        <f t="shared" si="1"/>
        <v>2</v>
      </c>
      <c r="AO7" s="3">
        <f t="shared" si="1"/>
        <v>2</v>
      </c>
      <c r="AP7" s="3">
        <f t="shared" si="1"/>
        <v>2</v>
      </c>
      <c r="AQ7" s="3">
        <f t="shared" si="1"/>
        <v>3</v>
      </c>
    </row>
    <row r="8" spans="1:67" x14ac:dyDescent="0.3">
      <c r="A8" t="s">
        <v>53</v>
      </c>
      <c r="D8" s="4">
        <f t="shared" ref="D8:AQ8" si="2">D7/C6</f>
        <v>1.1607142857142832E-2</v>
      </c>
      <c r="E8" s="4">
        <f t="shared" si="2"/>
        <v>2.34869015356821E-2</v>
      </c>
      <c r="F8" s="4">
        <f t="shared" si="2"/>
        <v>2.4051803885291347E-2</v>
      </c>
      <c r="G8" s="4">
        <f t="shared" si="2"/>
        <v>2.4644549763033121E-2</v>
      </c>
      <c r="H8" s="4">
        <f t="shared" si="2"/>
        <v>3.7900874635568564E-2</v>
      </c>
      <c r="I8" s="4">
        <f t="shared" si="2"/>
        <v>1.41414141414142E-2</v>
      </c>
      <c r="J8" s="4">
        <f t="shared" si="2"/>
        <v>2.8688524590163907E-2</v>
      </c>
      <c r="K8" s="4">
        <f t="shared" si="2"/>
        <v>2.9535864978902926E-2</v>
      </c>
      <c r="L8" s="4">
        <f t="shared" si="2"/>
        <v>3.0434782608695622E-2</v>
      </c>
      <c r="M8" s="4">
        <f t="shared" si="2"/>
        <v>4.7085201793722005E-2</v>
      </c>
      <c r="N8" s="4">
        <f t="shared" si="2"/>
        <v>1.529411764705879E-2</v>
      </c>
      <c r="O8" s="4">
        <f t="shared" si="2"/>
        <v>3.1063321385902131E-2</v>
      </c>
      <c r="P8" s="4">
        <f t="shared" si="2"/>
        <v>3.2059186189888955E-2</v>
      </c>
      <c r="Q8" s="4">
        <f t="shared" si="2"/>
        <v>3.3121019108280185E-2</v>
      </c>
      <c r="R8" s="4">
        <f t="shared" si="2"/>
        <v>5.1383399209486237E-2</v>
      </c>
      <c r="S8" s="4">
        <f t="shared" si="2"/>
        <v>1.8055555555555516E-2</v>
      </c>
      <c r="T8" s="4">
        <f t="shared" si="2"/>
        <v>3.6775106082036893E-2</v>
      </c>
      <c r="U8" s="4">
        <f t="shared" si="2"/>
        <v>3.8179148311306824E-2</v>
      </c>
      <c r="V8" s="4">
        <f t="shared" si="2"/>
        <v>3.969465648854964E-2</v>
      </c>
      <c r="W8" s="4">
        <f t="shared" si="2"/>
        <v>6.2003179650238452E-2</v>
      </c>
      <c r="X8" s="4">
        <f t="shared" si="2"/>
        <v>2.0338983050847505E-2</v>
      </c>
      <c r="Y8" s="4">
        <f t="shared" si="2"/>
        <v>4.1522491349480946E-2</v>
      </c>
      <c r="Z8" s="4">
        <f t="shared" si="2"/>
        <v>4.3321299638989147E-2</v>
      </c>
      <c r="AA8" s="4">
        <f t="shared" si="2"/>
        <v>4.5283018867924504E-2</v>
      </c>
      <c r="AB8" s="4">
        <f t="shared" si="2"/>
        <v>7.1146245059288557E-2</v>
      </c>
      <c r="AC8" s="4">
        <f t="shared" si="2"/>
        <v>2.7659574468085046E-2</v>
      </c>
      <c r="AD8" s="4">
        <f t="shared" si="2"/>
        <v>5.6892778993435478E-2</v>
      </c>
      <c r="AE8" s="4">
        <f t="shared" si="2"/>
        <v>6.0324825986078918E-2</v>
      </c>
      <c r="AF8" s="4">
        <f t="shared" si="2"/>
        <v>6.4197530864197563E-2</v>
      </c>
      <c r="AG8" s="4">
        <f t="shared" si="2"/>
        <v>0.10290237467018466</v>
      </c>
      <c r="AH8" s="4">
        <f t="shared" si="2"/>
        <v>3.2352941176470633E-2</v>
      </c>
      <c r="AI8" s="4">
        <f t="shared" si="2"/>
        <v>6.6869300911854085E-2</v>
      </c>
      <c r="AJ8" s="4">
        <f t="shared" si="2"/>
        <v>7.1661237785016263E-2</v>
      </c>
      <c r="AK8" s="4">
        <f t="shared" si="2"/>
        <v>7.7192982456140327E-2</v>
      </c>
      <c r="AL8" s="4">
        <f t="shared" si="2"/>
        <v>0.12547528517110268</v>
      </c>
      <c r="AM8" s="4">
        <f t="shared" si="2"/>
        <v>4.3478260869565216E-2</v>
      </c>
      <c r="AN8" s="4">
        <f t="shared" si="2"/>
        <v>9.0909090909090912E-2</v>
      </c>
      <c r="AO8" s="4">
        <f t="shared" si="2"/>
        <v>0.1</v>
      </c>
      <c r="AP8" s="4">
        <f t="shared" si="2"/>
        <v>0.1111111111111111</v>
      </c>
      <c r="AQ8" s="4">
        <f t="shared" si="2"/>
        <v>0.1875</v>
      </c>
    </row>
    <row r="9" spans="1:67" x14ac:dyDescent="0.3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67" x14ac:dyDescent="0.3">
      <c r="A10" t="s">
        <v>68</v>
      </c>
      <c r="D10" s="10">
        <f>C6-D6</f>
        <v>1.2999999999999972</v>
      </c>
      <c r="E10" s="10">
        <f>C6-E6</f>
        <v>3.9000000000000057</v>
      </c>
      <c r="F10" s="10">
        <f>C6-F6</f>
        <v>6.5</v>
      </c>
      <c r="G10" s="10">
        <f>C6-G6</f>
        <v>9.0999999999999943</v>
      </c>
      <c r="H10" s="10">
        <f>C6-H6</f>
        <v>13</v>
      </c>
      <c r="I10" s="10">
        <f>C6-I6</f>
        <v>14.400000000000006</v>
      </c>
      <c r="J10" s="10">
        <f>C6-J6</f>
        <v>17.200000000000003</v>
      </c>
      <c r="K10" s="10">
        <f>C6-K6</f>
        <v>20</v>
      </c>
      <c r="L10" s="10">
        <f>C6-L6</f>
        <v>22.799999999999997</v>
      </c>
      <c r="M10" s="10">
        <f>C6-M6</f>
        <v>27</v>
      </c>
      <c r="N10" s="10">
        <f>C6-N6</f>
        <v>28.299999999999997</v>
      </c>
      <c r="O10" s="10">
        <f>C6-O6</f>
        <v>30.900000000000006</v>
      </c>
      <c r="P10" s="10">
        <f>C6-P6</f>
        <v>33.5</v>
      </c>
      <c r="Q10" s="10">
        <f>C6-Q6</f>
        <v>36.099999999999994</v>
      </c>
      <c r="R10" s="10">
        <f>C6-R6</f>
        <v>40</v>
      </c>
      <c r="S10" s="10">
        <f>C6-S6</f>
        <v>41.3</v>
      </c>
      <c r="T10" s="10">
        <f>C6-T6</f>
        <v>43.900000000000006</v>
      </c>
      <c r="U10" s="10">
        <f>C6-U6</f>
        <v>46.5</v>
      </c>
      <c r="V10" s="10">
        <f>C6-V6</f>
        <v>49.1</v>
      </c>
      <c r="W10" s="10">
        <f>C6-W6</f>
        <v>53</v>
      </c>
      <c r="X10" s="10">
        <f>C6-X6</f>
        <v>54.2</v>
      </c>
      <c r="Y10" s="10">
        <f>C6-Y6</f>
        <v>56.6</v>
      </c>
      <c r="Z10" s="10">
        <f>C6-Z6</f>
        <v>59</v>
      </c>
      <c r="AA10" s="10">
        <f>C6-AA6</f>
        <v>61.4</v>
      </c>
      <c r="AB10" s="10">
        <f>C6-AB6</f>
        <v>65</v>
      </c>
      <c r="AC10" s="10">
        <f>C6-AC6</f>
        <v>66.3</v>
      </c>
      <c r="AD10" s="10">
        <f>C6-AD6</f>
        <v>68.900000000000006</v>
      </c>
      <c r="AE10" s="10">
        <f>C6-AE6</f>
        <v>71.5</v>
      </c>
      <c r="AF10" s="10">
        <f>C6-AF6</f>
        <v>74.099999999999994</v>
      </c>
      <c r="AG10" s="10">
        <f>C6-AG6</f>
        <v>78</v>
      </c>
      <c r="AH10" s="10">
        <f>C6-AH6</f>
        <v>79.099999999999994</v>
      </c>
      <c r="AI10" s="10">
        <f>C6-AI6</f>
        <v>81.3</v>
      </c>
      <c r="AJ10" s="10">
        <f>C6-AJ6</f>
        <v>83.5</v>
      </c>
      <c r="AK10" s="10">
        <f>C6-AK6</f>
        <v>85.7</v>
      </c>
      <c r="AL10" s="10">
        <f>C6-AL6</f>
        <v>89</v>
      </c>
      <c r="AM10" s="10">
        <f>C6-AM6</f>
        <v>90</v>
      </c>
      <c r="AN10" s="10">
        <f>C6-AN6</f>
        <v>92</v>
      </c>
      <c r="AO10" s="10">
        <f>C6-AO6</f>
        <v>94</v>
      </c>
      <c r="AP10" s="10">
        <f>C6-AP6</f>
        <v>96</v>
      </c>
      <c r="AQ10" s="10">
        <f>C6-AQ6</f>
        <v>99</v>
      </c>
    </row>
    <row r="11" spans="1:67" x14ac:dyDescent="0.3">
      <c r="A11" t="s">
        <v>54</v>
      </c>
      <c r="D11" s="5">
        <f>D10/C6</f>
        <v>1.1607142857142832E-2</v>
      </c>
      <c r="E11" s="5">
        <f>E10/C6</f>
        <v>3.4821428571428621E-2</v>
      </c>
      <c r="F11" s="5">
        <f>F10/C6</f>
        <v>5.8035714285714288E-2</v>
      </c>
      <c r="G11" s="5">
        <f>G10/C6</f>
        <v>8.1249999999999947E-2</v>
      </c>
      <c r="H11" s="5">
        <f>H10/C6</f>
        <v>0.11607142857142858</v>
      </c>
      <c r="I11" s="5">
        <f>I10/C6</f>
        <v>0.12857142857142861</v>
      </c>
      <c r="J11" s="5">
        <f>J10/C6</f>
        <v>0.15357142857142861</v>
      </c>
      <c r="K11" s="5">
        <f>K10/C6</f>
        <v>0.17857142857142858</v>
      </c>
      <c r="L11" s="5">
        <f>L10/C6</f>
        <v>0.20357142857142854</v>
      </c>
      <c r="M11" s="5">
        <f>M10/C6</f>
        <v>0.24107142857142858</v>
      </c>
      <c r="N11" s="5">
        <f>N10/C6</f>
        <v>0.25267857142857142</v>
      </c>
      <c r="O11" s="5">
        <f>O10/C6</f>
        <v>0.27589285714285722</v>
      </c>
      <c r="P11" s="5">
        <f>P10/C6</f>
        <v>0.29910714285714285</v>
      </c>
      <c r="Q11" s="5">
        <f>Q10/C6</f>
        <v>0.32232142857142854</v>
      </c>
      <c r="R11" s="5">
        <f>R10/C6</f>
        <v>0.35714285714285715</v>
      </c>
      <c r="S11" s="5">
        <f>S10/C6</f>
        <v>0.36874999999999997</v>
      </c>
      <c r="T11" s="5">
        <f>T10/C6</f>
        <v>0.39196428571428577</v>
      </c>
      <c r="U11" s="5">
        <f>U10/C6</f>
        <v>0.41517857142857145</v>
      </c>
      <c r="V11" s="5">
        <f>V10/C6</f>
        <v>0.43839285714285714</v>
      </c>
      <c r="W11" s="5">
        <f>W10/C6</f>
        <v>0.4732142857142857</v>
      </c>
      <c r="X11" s="5">
        <f>X10/C6</f>
        <v>0.48392857142857143</v>
      </c>
      <c r="Y11" s="5">
        <f>Y10/C6</f>
        <v>0.50535714285714284</v>
      </c>
      <c r="Z11" s="5">
        <f>Z10/C6</f>
        <v>0.5267857142857143</v>
      </c>
      <c r="AA11" s="5">
        <f>AA10/C6</f>
        <v>0.54821428571428565</v>
      </c>
      <c r="AB11" s="5">
        <f>AB10/C6</f>
        <v>0.5803571428571429</v>
      </c>
      <c r="AC11" s="5">
        <f>AC10/C6</f>
        <v>0.59196428571428572</v>
      </c>
      <c r="AD11" s="5">
        <f>AD10/C6</f>
        <v>0.61517857142857146</v>
      </c>
      <c r="AE11" s="5">
        <f>AE10/C6</f>
        <v>0.6383928571428571</v>
      </c>
      <c r="AF11" s="5">
        <f>AF10/C6</f>
        <v>0.66160714285714284</v>
      </c>
      <c r="AG11" s="5">
        <f>AG10/C6</f>
        <v>0.6964285714285714</v>
      </c>
      <c r="AH11" s="5">
        <f>AH10/C6</f>
        <v>0.70624999999999993</v>
      </c>
      <c r="AI11" s="5">
        <f>AI10/C6</f>
        <v>0.72589285714285712</v>
      </c>
      <c r="AJ11" s="5">
        <f>AJ10/C6</f>
        <v>0.7455357142857143</v>
      </c>
      <c r="AK11" s="5">
        <f>AK10/C6</f>
        <v>0.76517857142857149</v>
      </c>
      <c r="AL11" s="5">
        <f>AL10/C6</f>
        <v>0.7946428571428571</v>
      </c>
      <c r="AM11" s="5">
        <f>AM10/C6</f>
        <v>0.8035714285714286</v>
      </c>
      <c r="AN11" s="5">
        <f>AN10/C6</f>
        <v>0.8214285714285714</v>
      </c>
      <c r="AO11" s="5">
        <f>AO10/C6</f>
        <v>0.8392857142857143</v>
      </c>
      <c r="AP11" s="5">
        <f>AP10/C6</f>
        <v>0.8571428571428571</v>
      </c>
      <c r="AQ11" s="5">
        <f>AQ10/C6</f>
        <v>0.8839285714285714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3E87-55B3-4E66-B19D-2EBE493D6F70}">
  <dimension ref="A1:BP9"/>
  <sheetViews>
    <sheetView workbookViewId="0">
      <selection activeCell="I4" sqref="I4"/>
    </sheetView>
  </sheetViews>
  <sheetFormatPr defaultRowHeight="14.4" x14ac:dyDescent="0.3"/>
  <cols>
    <col min="1" max="1" width="22.5546875" customWidth="1"/>
  </cols>
  <sheetData>
    <row r="1" spans="1:68" x14ac:dyDescent="0.3">
      <c r="A1">
        <v>69</v>
      </c>
      <c r="B1" t="s">
        <v>9</v>
      </c>
    </row>
    <row r="2" spans="1:68" x14ac:dyDescent="0.3">
      <c r="A2" t="s">
        <v>10</v>
      </c>
      <c r="B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I2" t="s">
        <v>43</v>
      </c>
      <c r="AJ2" t="s">
        <v>44</v>
      </c>
      <c r="AK2" t="s">
        <v>45</v>
      </c>
      <c r="AL2" t="s">
        <v>46</v>
      </c>
      <c r="AM2" t="s">
        <v>47</v>
      </c>
      <c r="AN2" t="s">
        <v>48</v>
      </c>
      <c r="AO2" t="s">
        <v>49</v>
      </c>
      <c r="AP2" t="s">
        <v>50</v>
      </c>
      <c r="AQ2" t="s">
        <v>51</v>
      </c>
      <c r="AR2" t="s">
        <v>52</v>
      </c>
      <c r="AS2" t="str">
        <f t="shared" ref="AS2:BP2" si="0">AS74 &amp; " " &amp; AS73</f>
        <v xml:space="preserve"> </v>
      </c>
      <c r="AT2" t="str">
        <f t="shared" si="0"/>
        <v xml:space="preserve"> </v>
      </c>
      <c r="AU2" t="str">
        <f t="shared" si="0"/>
        <v xml:space="preserve"> </v>
      </c>
      <c r="AV2" t="str">
        <f t="shared" si="0"/>
        <v xml:space="preserve"> </v>
      </c>
      <c r="AW2" t="str">
        <f t="shared" si="0"/>
        <v xml:space="preserve"> </v>
      </c>
      <c r="AX2" t="str">
        <f t="shared" si="0"/>
        <v xml:space="preserve"> </v>
      </c>
      <c r="AY2" t="str">
        <f t="shared" si="0"/>
        <v xml:space="preserve"> </v>
      </c>
      <c r="AZ2" t="str">
        <f t="shared" si="0"/>
        <v xml:space="preserve"> </v>
      </c>
      <c r="BA2" t="str">
        <f t="shared" si="0"/>
        <v xml:space="preserve"> </v>
      </c>
      <c r="BB2" t="str">
        <f t="shared" si="0"/>
        <v xml:space="preserve"> </v>
      </c>
      <c r="BC2" t="str">
        <f t="shared" si="0"/>
        <v xml:space="preserve"> </v>
      </c>
      <c r="BD2" t="str">
        <f t="shared" si="0"/>
        <v xml:space="preserve"> </v>
      </c>
      <c r="BE2" t="str">
        <f t="shared" si="0"/>
        <v xml:space="preserve"> </v>
      </c>
      <c r="BF2" t="str">
        <f t="shared" si="0"/>
        <v xml:space="preserve"> </v>
      </c>
      <c r="BG2" t="str">
        <f t="shared" si="0"/>
        <v xml:space="preserve"> </v>
      </c>
      <c r="BH2" t="str">
        <f t="shared" si="0"/>
        <v xml:space="preserve"> </v>
      </c>
      <c r="BI2" t="str">
        <f t="shared" si="0"/>
        <v xml:space="preserve"> </v>
      </c>
      <c r="BJ2" t="str">
        <f t="shared" si="0"/>
        <v xml:space="preserve"> </v>
      </c>
      <c r="BK2" t="str">
        <f t="shared" si="0"/>
        <v xml:space="preserve"> </v>
      </c>
      <c r="BL2" t="str">
        <f t="shared" si="0"/>
        <v xml:space="preserve"> </v>
      </c>
      <c r="BM2" t="str">
        <f t="shared" si="0"/>
        <v xml:space="preserve"> </v>
      </c>
      <c r="BN2" t="str">
        <f t="shared" si="0"/>
        <v xml:space="preserve"> </v>
      </c>
      <c r="BO2" t="str">
        <f t="shared" si="0"/>
        <v xml:space="preserve"> </v>
      </c>
      <c r="BP2" t="str">
        <f t="shared" si="0"/>
        <v xml:space="preserve"> </v>
      </c>
    </row>
    <row r="4" spans="1:68" x14ac:dyDescent="0.3">
      <c r="A4">
        <v>62</v>
      </c>
      <c r="B4">
        <v>0</v>
      </c>
      <c r="D4" s="3">
        <v>131</v>
      </c>
      <c r="E4" s="3">
        <v>129.30000000000001</v>
      </c>
      <c r="F4" s="3">
        <v>125.9</v>
      </c>
      <c r="G4" s="3">
        <v>122.5</v>
      </c>
      <c r="H4" s="3">
        <v>119.1</v>
      </c>
      <c r="I4" s="3">
        <v>114</v>
      </c>
      <c r="J4" s="3">
        <v>112.5</v>
      </c>
      <c r="K4" s="3">
        <v>109.5</v>
      </c>
      <c r="L4" s="3">
        <v>106.5</v>
      </c>
      <c r="M4" s="3">
        <v>103.5</v>
      </c>
      <c r="N4" s="3">
        <v>99</v>
      </c>
      <c r="O4" s="3">
        <v>97.5</v>
      </c>
      <c r="P4" s="3">
        <v>94.5</v>
      </c>
      <c r="Q4" s="3">
        <v>91.5</v>
      </c>
      <c r="R4" s="3">
        <v>88.5</v>
      </c>
      <c r="S4" s="3">
        <v>84</v>
      </c>
      <c r="T4" s="3">
        <v>82.5</v>
      </c>
      <c r="U4" s="3">
        <v>79.5</v>
      </c>
      <c r="V4" s="3">
        <v>76.5</v>
      </c>
      <c r="W4" s="3">
        <v>73.5</v>
      </c>
      <c r="X4" s="3">
        <v>69</v>
      </c>
      <c r="Y4" s="3">
        <v>67.599999999999994</v>
      </c>
      <c r="Z4" s="3">
        <v>64.8</v>
      </c>
      <c r="AA4" s="3">
        <v>62</v>
      </c>
      <c r="AB4" s="3">
        <v>59.2</v>
      </c>
      <c r="AC4" s="3">
        <v>55</v>
      </c>
      <c r="AD4" s="3">
        <v>53.6</v>
      </c>
      <c r="AE4" s="3">
        <v>50.8</v>
      </c>
      <c r="AF4" s="3">
        <v>48</v>
      </c>
      <c r="AG4" s="3">
        <v>45.2</v>
      </c>
      <c r="AH4" s="3">
        <v>41</v>
      </c>
      <c r="AI4" s="3">
        <v>39.700000000000003</v>
      </c>
      <c r="AJ4" s="3">
        <v>37.1</v>
      </c>
      <c r="AK4" s="3">
        <v>34.5</v>
      </c>
      <c r="AL4" s="3">
        <v>31.9</v>
      </c>
      <c r="AM4" s="3">
        <v>28</v>
      </c>
      <c r="AN4" s="3">
        <v>26.9</v>
      </c>
      <c r="AO4" s="3">
        <v>24.7</v>
      </c>
      <c r="AP4" s="3">
        <v>22.5</v>
      </c>
      <c r="AQ4" s="3">
        <v>20.3</v>
      </c>
      <c r="AR4" s="3">
        <v>17</v>
      </c>
    </row>
    <row r="5" spans="1:68" x14ac:dyDescent="0.3">
      <c r="E5" s="3">
        <f>D4-E4</f>
        <v>1.6999999999999886</v>
      </c>
      <c r="F5" s="3">
        <f t="shared" ref="F5:AR5" si="1">E4-F4</f>
        <v>3.4000000000000057</v>
      </c>
      <c r="G5" s="3">
        <f t="shared" si="1"/>
        <v>3.4000000000000057</v>
      </c>
      <c r="H5" s="3">
        <f t="shared" si="1"/>
        <v>3.4000000000000057</v>
      </c>
      <c r="I5" s="3">
        <f t="shared" si="1"/>
        <v>5.0999999999999943</v>
      </c>
      <c r="J5" s="3">
        <f t="shared" si="1"/>
        <v>1.5</v>
      </c>
      <c r="K5" s="3">
        <f t="shared" si="1"/>
        <v>3</v>
      </c>
      <c r="L5" s="3">
        <f t="shared" si="1"/>
        <v>3</v>
      </c>
      <c r="M5" s="3">
        <f t="shared" si="1"/>
        <v>3</v>
      </c>
      <c r="N5" s="3">
        <f t="shared" si="1"/>
        <v>4.5</v>
      </c>
      <c r="O5" s="3">
        <f t="shared" si="1"/>
        <v>1.5</v>
      </c>
      <c r="P5" s="3">
        <f t="shared" si="1"/>
        <v>3</v>
      </c>
      <c r="Q5" s="3">
        <f t="shared" si="1"/>
        <v>3</v>
      </c>
      <c r="R5" s="3">
        <f t="shared" si="1"/>
        <v>3</v>
      </c>
      <c r="S5" s="3">
        <f t="shared" si="1"/>
        <v>4.5</v>
      </c>
      <c r="T5" s="3">
        <f t="shared" si="1"/>
        <v>1.5</v>
      </c>
      <c r="U5" s="3">
        <f t="shared" si="1"/>
        <v>3</v>
      </c>
      <c r="V5" s="3">
        <f t="shared" si="1"/>
        <v>3</v>
      </c>
      <c r="W5" s="3">
        <f t="shared" si="1"/>
        <v>3</v>
      </c>
      <c r="X5" s="3">
        <f t="shared" si="1"/>
        <v>4.5</v>
      </c>
      <c r="Y5" s="3">
        <f t="shared" si="1"/>
        <v>1.4000000000000057</v>
      </c>
      <c r="Z5" s="3">
        <f t="shared" si="1"/>
        <v>2.7999999999999972</v>
      </c>
      <c r="AA5" s="3">
        <f t="shared" si="1"/>
        <v>2.7999999999999972</v>
      </c>
      <c r="AB5" s="3">
        <f t="shared" si="1"/>
        <v>2.7999999999999972</v>
      </c>
      <c r="AC5" s="3">
        <f t="shared" si="1"/>
        <v>4.2000000000000028</v>
      </c>
      <c r="AD5" s="3">
        <f t="shared" si="1"/>
        <v>1.3999999999999986</v>
      </c>
      <c r="AE5" s="3">
        <f t="shared" si="1"/>
        <v>2.8000000000000043</v>
      </c>
      <c r="AF5" s="3">
        <f t="shared" si="1"/>
        <v>2.7999999999999972</v>
      </c>
      <c r="AG5" s="3">
        <f t="shared" si="1"/>
        <v>2.7999999999999972</v>
      </c>
      <c r="AH5" s="3">
        <f t="shared" si="1"/>
        <v>4.2000000000000028</v>
      </c>
      <c r="AI5" s="3">
        <f t="shared" si="1"/>
        <v>1.2999999999999972</v>
      </c>
      <c r="AJ5" s="3">
        <f t="shared" si="1"/>
        <v>2.6000000000000014</v>
      </c>
      <c r="AK5" s="3">
        <f t="shared" si="1"/>
        <v>2.6000000000000014</v>
      </c>
      <c r="AL5" s="3">
        <f t="shared" si="1"/>
        <v>2.6000000000000014</v>
      </c>
      <c r="AM5" s="3">
        <f t="shared" si="1"/>
        <v>3.8999999999999986</v>
      </c>
      <c r="AN5" s="3">
        <f t="shared" si="1"/>
        <v>1.1000000000000014</v>
      </c>
      <c r="AO5" s="3">
        <f t="shared" si="1"/>
        <v>2.1999999999999993</v>
      </c>
      <c r="AP5" s="3">
        <f t="shared" si="1"/>
        <v>2.1999999999999993</v>
      </c>
      <c r="AQ5" s="3">
        <f t="shared" si="1"/>
        <v>2.1999999999999993</v>
      </c>
      <c r="AR5" s="3">
        <f t="shared" si="1"/>
        <v>3.3000000000000007</v>
      </c>
    </row>
    <row r="6" spans="1:68" x14ac:dyDescent="0.3">
      <c r="A6" t="s">
        <v>53</v>
      </c>
      <c r="E6" s="4">
        <f t="shared" ref="E6:AR6" si="2">E5/D4</f>
        <v>1.2977099236641134E-2</v>
      </c>
      <c r="F6" s="4">
        <f t="shared" si="2"/>
        <v>2.6295436968290838E-2</v>
      </c>
      <c r="G6" s="4">
        <f t="shared" si="2"/>
        <v>2.7005559968228798E-2</v>
      </c>
      <c r="H6" s="4">
        <f t="shared" si="2"/>
        <v>2.7755102040816371E-2</v>
      </c>
      <c r="I6" s="4">
        <f t="shared" si="2"/>
        <v>4.2821158690176275E-2</v>
      </c>
      <c r="J6" s="4">
        <f t="shared" si="2"/>
        <v>1.3157894736842105E-2</v>
      </c>
      <c r="K6" s="4">
        <f t="shared" si="2"/>
        <v>2.6666666666666668E-2</v>
      </c>
      <c r="L6" s="4">
        <f t="shared" si="2"/>
        <v>2.7397260273972601E-2</v>
      </c>
      <c r="M6" s="4">
        <f t="shared" si="2"/>
        <v>2.8169014084507043E-2</v>
      </c>
      <c r="N6" s="4">
        <f t="shared" si="2"/>
        <v>4.3478260869565216E-2</v>
      </c>
      <c r="O6" s="4">
        <f t="shared" si="2"/>
        <v>1.5151515151515152E-2</v>
      </c>
      <c r="P6" s="4">
        <f t="shared" si="2"/>
        <v>3.0769230769230771E-2</v>
      </c>
      <c r="Q6" s="4">
        <f t="shared" si="2"/>
        <v>3.1746031746031744E-2</v>
      </c>
      <c r="R6" s="4">
        <f t="shared" si="2"/>
        <v>3.2786885245901641E-2</v>
      </c>
      <c r="S6" s="4">
        <f t="shared" si="2"/>
        <v>5.0847457627118647E-2</v>
      </c>
      <c r="T6" s="4">
        <f t="shared" si="2"/>
        <v>1.7857142857142856E-2</v>
      </c>
      <c r="U6" s="4">
        <f t="shared" si="2"/>
        <v>3.6363636363636362E-2</v>
      </c>
      <c r="V6" s="4">
        <f t="shared" si="2"/>
        <v>3.7735849056603772E-2</v>
      </c>
      <c r="W6" s="4">
        <f t="shared" si="2"/>
        <v>3.9215686274509803E-2</v>
      </c>
      <c r="X6" s="4">
        <f t="shared" si="2"/>
        <v>6.1224489795918366E-2</v>
      </c>
      <c r="Y6" s="4">
        <f t="shared" si="2"/>
        <v>2.028985507246385E-2</v>
      </c>
      <c r="Z6" s="4">
        <f t="shared" si="2"/>
        <v>4.1420118343195228E-2</v>
      </c>
      <c r="AA6" s="4">
        <f t="shared" si="2"/>
        <v>4.3209876543209833E-2</v>
      </c>
      <c r="AB6" s="4">
        <f t="shared" si="2"/>
        <v>4.5161290322580601E-2</v>
      </c>
      <c r="AC6" s="4">
        <f t="shared" si="2"/>
        <v>7.0945945945945985E-2</v>
      </c>
      <c r="AD6" s="4">
        <f t="shared" si="2"/>
        <v>2.5454545454545428E-2</v>
      </c>
      <c r="AE6" s="4">
        <f t="shared" si="2"/>
        <v>5.2238805970149335E-2</v>
      </c>
      <c r="AF6" s="4">
        <f t="shared" si="2"/>
        <v>5.5118110236220416E-2</v>
      </c>
      <c r="AG6" s="4">
        <f t="shared" si="2"/>
        <v>5.8333333333333272E-2</v>
      </c>
      <c r="AH6" s="4">
        <f t="shared" si="2"/>
        <v>9.2920353982300946E-2</v>
      </c>
      <c r="AI6" s="4">
        <f t="shared" si="2"/>
        <v>3.1707317073170663E-2</v>
      </c>
      <c r="AJ6" s="4">
        <f t="shared" si="2"/>
        <v>6.5491183879093223E-2</v>
      </c>
      <c r="AK6" s="4">
        <f t="shared" si="2"/>
        <v>7.0080862533692764E-2</v>
      </c>
      <c r="AL6" s="4">
        <f t="shared" si="2"/>
        <v>7.5362318840579756E-2</v>
      </c>
      <c r="AM6" s="4">
        <f t="shared" si="2"/>
        <v>0.12225705329153601</v>
      </c>
      <c r="AN6" s="4">
        <f t="shared" si="2"/>
        <v>3.9285714285714333E-2</v>
      </c>
      <c r="AO6" s="4">
        <f t="shared" si="2"/>
        <v>8.1784386617100344E-2</v>
      </c>
      <c r="AP6" s="4">
        <f t="shared" si="2"/>
        <v>8.9068825910931154E-2</v>
      </c>
      <c r="AQ6" s="4">
        <f t="shared" si="2"/>
        <v>9.7777777777777741E-2</v>
      </c>
      <c r="AR6" s="4">
        <f t="shared" si="2"/>
        <v>0.16256157635467983</v>
      </c>
    </row>
    <row r="7" spans="1:68" x14ac:dyDescent="0.3"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68" x14ac:dyDescent="0.3">
      <c r="E8" s="3">
        <f>D4-E4</f>
        <v>1.6999999999999886</v>
      </c>
      <c r="F8" s="3">
        <f>D4-F4</f>
        <v>5.0999999999999943</v>
      </c>
      <c r="G8" s="3">
        <f>D4-G4</f>
        <v>8.5</v>
      </c>
      <c r="H8" s="3">
        <f>D4-H4</f>
        <v>11.900000000000006</v>
      </c>
      <c r="I8" s="3">
        <f>D4-I4</f>
        <v>17</v>
      </c>
      <c r="J8" s="3">
        <f>D4-J4</f>
        <v>18.5</v>
      </c>
      <c r="K8" s="3">
        <f>D4-K4</f>
        <v>21.5</v>
      </c>
      <c r="L8" s="3">
        <f>D4-L4</f>
        <v>24.5</v>
      </c>
      <c r="M8" s="3">
        <f>D4-M4</f>
        <v>27.5</v>
      </c>
      <c r="N8" s="3">
        <f>D4-N4</f>
        <v>32</v>
      </c>
      <c r="O8" s="3">
        <f>D4-O4</f>
        <v>33.5</v>
      </c>
      <c r="P8" s="3">
        <f>D4-P4</f>
        <v>36.5</v>
      </c>
      <c r="Q8" s="3">
        <f>D4-Q4</f>
        <v>39.5</v>
      </c>
      <c r="R8" s="3">
        <f>D4-R4</f>
        <v>42.5</v>
      </c>
      <c r="S8" s="3">
        <f>D4-S4</f>
        <v>47</v>
      </c>
      <c r="T8" s="3">
        <f>D4-T4</f>
        <v>48.5</v>
      </c>
      <c r="U8" s="3">
        <f>D4-U4</f>
        <v>51.5</v>
      </c>
      <c r="V8" s="3">
        <f>D4-V4</f>
        <v>54.5</v>
      </c>
      <c r="W8" s="3">
        <f>D4-W4</f>
        <v>57.5</v>
      </c>
      <c r="X8" s="3">
        <f>D4-X4</f>
        <v>62</v>
      </c>
      <c r="Y8" s="3">
        <f>D4-Y4</f>
        <v>63.400000000000006</v>
      </c>
      <c r="Z8" s="3">
        <f>D4-Z4</f>
        <v>66.2</v>
      </c>
      <c r="AA8" s="3">
        <f>D4-AA4</f>
        <v>69</v>
      </c>
      <c r="AB8" s="3">
        <f>D4-AB4</f>
        <v>71.8</v>
      </c>
      <c r="AC8" s="3">
        <f>D4-AC4</f>
        <v>76</v>
      </c>
      <c r="AD8" s="3">
        <f>D4-AD4</f>
        <v>77.400000000000006</v>
      </c>
      <c r="AE8" s="3">
        <f>D4-AE4</f>
        <v>80.2</v>
      </c>
      <c r="AF8" s="3">
        <f>D4-AF4</f>
        <v>83</v>
      </c>
      <c r="AG8" s="3">
        <f>D4-AG4</f>
        <v>85.8</v>
      </c>
      <c r="AH8" s="3">
        <f>D4-AH4</f>
        <v>90</v>
      </c>
      <c r="AI8" s="3">
        <f>D4-AI4</f>
        <v>91.3</v>
      </c>
      <c r="AJ8" s="3">
        <f>D4-AJ4</f>
        <v>93.9</v>
      </c>
      <c r="AK8" s="3">
        <f>D4-AK4</f>
        <v>96.5</v>
      </c>
      <c r="AL8" s="3">
        <f>D4-AL4</f>
        <v>99.1</v>
      </c>
      <c r="AM8" s="3">
        <f>D4-AM4</f>
        <v>103</v>
      </c>
      <c r="AN8" s="3">
        <f>D4-AN4</f>
        <v>104.1</v>
      </c>
      <c r="AO8" s="3">
        <f>D4-AO4</f>
        <v>106.3</v>
      </c>
      <c r="AP8" s="3">
        <f>D4-AP4</f>
        <v>108.5</v>
      </c>
      <c r="AQ8" s="3">
        <f>D4-AQ4</f>
        <v>110.7</v>
      </c>
      <c r="AR8" s="3">
        <f>D4-AR4</f>
        <v>114</v>
      </c>
    </row>
    <row r="9" spans="1:68" x14ac:dyDescent="0.3">
      <c r="A9" t="s">
        <v>54</v>
      </c>
      <c r="E9" s="5">
        <f>E8/D4</f>
        <v>1.2977099236641134E-2</v>
      </c>
      <c r="F9" s="5">
        <f>F8/D4</f>
        <v>3.8931297709923623E-2</v>
      </c>
      <c r="G9" s="5">
        <f>G8/D4</f>
        <v>6.4885496183206104E-2</v>
      </c>
      <c r="H9" s="5">
        <f>H8/D4</f>
        <v>9.0839694656488598E-2</v>
      </c>
      <c r="I9" s="5">
        <f>I8/D4</f>
        <v>0.12977099236641221</v>
      </c>
      <c r="J9" s="5">
        <f>J8/D4</f>
        <v>0.14122137404580154</v>
      </c>
      <c r="K9" s="5">
        <f>K8/D4</f>
        <v>0.16412213740458015</v>
      </c>
      <c r="L9" s="5">
        <f>L8/D4</f>
        <v>0.18702290076335878</v>
      </c>
      <c r="M9" s="5">
        <f>M8/D4</f>
        <v>0.20992366412213739</v>
      </c>
      <c r="N9" s="5">
        <f>N8/D4</f>
        <v>0.24427480916030533</v>
      </c>
      <c r="O9" s="5">
        <f>O8/D4</f>
        <v>0.25572519083969464</v>
      </c>
      <c r="P9" s="5">
        <f>P8/D4</f>
        <v>0.2786259541984733</v>
      </c>
      <c r="Q9" s="5">
        <f>Q8/D4</f>
        <v>0.30152671755725191</v>
      </c>
      <c r="R9" s="5">
        <f>R8/D4</f>
        <v>0.32442748091603052</v>
      </c>
      <c r="S9" s="5">
        <f>S8/D4</f>
        <v>0.35877862595419846</v>
      </c>
      <c r="T9" s="5">
        <f>T8/D4</f>
        <v>0.37022900763358779</v>
      </c>
      <c r="U9" s="5">
        <f>U8/D4</f>
        <v>0.3931297709923664</v>
      </c>
      <c r="V9" s="5">
        <f>V8/D4</f>
        <v>0.41603053435114506</v>
      </c>
      <c r="W9" s="5">
        <f>W8/D4</f>
        <v>0.43893129770992367</v>
      </c>
      <c r="X9" s="5">
        <f>X8/D4</f>
        <v>0.47328244274809161</v>
      </c>
      <c r="Y9" s="5">
        <f>Y8/D4</f>
        <v>0.48396946564885501</v>
      </c>
      <c r="Z9" s="5">
        <f>Z8/D4</f>
        <v>0.5053435114503817</v>
      </c>
      <c r="AA9" s="5">
        <f>AA8/D4</f>
        <v>0.52671755725190839</v>
      </c>
      <c r="AB9" s="5">
        <f>AB8/D4</f>
        <v>0.54809160305343507</v>
      </c>
      <c r="AC9" s="5">
        <f>AC8/D4</f>
        <v>0.58015267175572516</v>
      </c>
      <c r="AD9" s="5">
        <f>AD8/D4</f>
        <v>0.59083969465648856</v>
      </c>
      <c r="AE9" s="5">
        <f>AE8/D4</f>
        <v>0.61221374045801524</v>
      </c>
      <c r="AF9" s="5">
        <f>AF8/D4</f>
        <v>0.63358778625954193</v>
      </c>
      <c r="AG9" s="5">
        <f>AG8/D4</f>
        <v>0.65496183206106873</v>
      </c>
      <c r="AH9" s="5">
        <f>AH8/D4</f>
        <v>0.68702290076335881</v>
      </c>
      <c r="AI9" s="5">
        <f>AI8/D4</f>
        <v>0.69694656488549611</v>
      </c>
      <c r="AJ9" s="5">
        <f>AJ8/D4</f>
        <v>0.71679389312977104</v>
      </c>
      <c r="AK9" s="5">
        <f>AK8/D4</f>
        <v>0.73664122137404575</v>
      </c>
      <c r="AL9" s="5">
        <f>AL8/D4</f>
        <v>0.75648854961832057</v>
      </c>
      <c r="AM9" s="5">
        <f>AM8/D4</f>
        <v>0.7862595419847328</v>
      </c>
      <c r="AN9" s="5">
        <f>AN8/D4</f>
        <v>0.79465648854961823</v>
      </c>
      <c r="AO9" s="5">
        <f>AO8/D4</f>
        <v>0.81145038167938932</v>
      </c>
      <c r="AP9" s="5">
        <f>AP8/D4</f>
        <v>0.8282442748091603</v>
      </c>
      <c r="AQ9" s="5">
        <f>AQ8/D4</f>
        <v>0.84503816793893127</v>
      </c>
      <c r="AR9" s="5">
        <f>AR8/D4</f>
        <v>0.87022900763358779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BFA7E-31E5-44DB-AE93-357205718782}">
  <dimension ref="A1:U9"/>
  <sheetViews>
    <sheetView workbookViewId="0">
      <selection activeCell="G7" sqref="G7"/>
    </sheetView>
  </sheetViews>
  <sheetFormatPr defaultRowHeight="14.4" x14ac:dyDescent="0.3"/>
  <cols>
    <col min="1" max="1" width="13.33203125" customWidth="1"/>
  </cols>
  <sheetData>
    <row r="1" spans="1:21" x14ac:dyDescent="0.3">
      <c r="A1" s="16" t="s">
        <v>71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x14ac:dyDescent="0.3">
      <c r="A2" s="12" t="s">
        <v>64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21" x14ac:dyDescent="0.3">
      <c r="A3" s="13" t="s">
        <v>65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21" x14ac:dyDescent="0.3">
      <c r="A4" s="9" t="s">
        <v>66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21" x14ac:dyDescent="0.3">
      <c r="A5" s="2" t="s">
        <v>67</v>
      </c>
    </row>
    <row r="7" spans="1:21" x14ac:dyDescent="0.3">
      <c r="B7">
        <v>2019</v>
      </c>
      <c r="C7">
        <v>2020</v>
      </c>
      <c r="D7">
        <v>2021</v>
      </c>
      <c r="E7">
        <v>2022</v>
      </c>
      <c r="F7">
        <v>2023</v>
      </c>
    </row>
    <row r="8" spans="1:21" x14ac:dyDescent="0.3">
      <c r="A8" t="s">
        <v>57</v>
      </c>
      <c r="C8" s="9">
        <v>1.1299999999999999</v>
      </c>
      <c r="D8" s="13">
        <v>1.0900000000000001</v>
      </c>
      <c r="E8" s="12">
        <v>1.06</v>
      </c>
      <c r="F8" s="15">
        <v>0.92</v>
      </c>
    </row>
    <row r="9" spans="1:21" x14ac:dyDescent="0.3">
      <c r="A9" t="s">
        <v>58</v>
      </c>
      <c r="C9" s="14">
        <f>C8*3.6</f>
        <v>4.0679999999999996</v>
      </c>
      <c r="D9" s="14">
        <f>D8*3.6</f>
        <v>3.9240000000000004</v>
      </c>
      <c r="E9" s="14">
        <f>E8*3.6</f>
        <v>3.8160000000000003</v>
      </c>
      <c r="F9" s="14">
        <f>F8*3.6</f>
        <v>3.3120000000000003</v>
      </c>
    </row>
  </sheetData>
  <hyperlinks>
    <hyperlink ref="A5" r:id="rId1" location="tabs-container2" xr:uid="{C89E26CE-737D-4A78-97DA-16B14778CB56}"/>
  </hyperlinks>
  <pageMargins left="0.7" right="0.7" top="0.75" bottom="0.75" header="0.3" footer="0.3"/>
  <pageSetup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D30E0-2960-487A-A50B-E99963EEE14D}">
  <dimension ref="A1:X17"/>
  <sheetViews>
    <sheetView topLeftCell="C1" workbookViewId="0">
      <selection activeCell="N29" sqref="N29"/>
    </sheetView>
  </sheetViews>
  <sheetFormatPr defaultRowHeight="14.4" x14ac:dyDescent="0.3"/>
  <sheetData>
    <row r="1" spans="1:24" x14ac:dyDescent="0.3">
      <c r="A1" t="s">
        <v>3</v>
      </c>
      <c r="F1" t="s">
        <v>4</v>
      </c>
      <c r="K1" t="s">
        <v>5</v>
      </c>
      <c r="P1" t="s">
        <v>6</v>
      </c>
      <c r="U1" t="s">
        <v>7</v>
      </c>
    </row>
    <row r="2" spans="1:24" x14ac:dyDescent="0.3">
      <c r="A2">
        <v>2018</v>
      </c>
      <c r="B2">
        <v>2020</v>
      </c>
      <c r="C2">
        <v>2022</v>
      </c>
      <c r="D2">
        <v>2023</v>
      </c>
      <c r="F2">
        <v>2018</v>
      </c>
      <c r="G2">
        <v>2020</v>
      </c>
      <c r="H2">
        <v>2022</v>
      </c>
      <c r="I2">
        <v>2023</v>
      </c>
      <c r="K2">
        <v>2018</v>
      </c>
      <c r="L2">
        <v>2020</v>
      </c>
      <c r="M2">
        <v>2022</v>
      </c>
      <c r="N2">
        <v>2023</v>
      </c>
      <c r="P2">
        <v>2018</v>
      </c>
      <c r="Q2">
        <v>2020</v>
      </c>
      <c r="R2">
        <v>2022</v>
      </c>
      <c r="S2">
        <v>2023</v>
      </c>
      <c r="U2">
        <v>2018</v>
      </c>
      <c r="V2">
        <v>2020</v>
      </c>
      <c r="W2">
        <v>2022</v>
      </c>
      <c r="X2">
        <v>2023</v>
      </c>
    </row>
    <row r="3" spans="1:24" x14ac:dyDescent="0.3">
      <c r="A3">
        <v>6.1</v>
      </c>
      <c r="B3">
        <v>6.4</v>
      </c>
      <c r="C3">
        <v>6.4</v>
      </c>
      <c r="D3" s="1"/>
      <c r="F3">
        <v>6.2</v>
      </c>
      <c r="G3">
        <v>6.2</v>
      </c>
      <c r="H3">
        <v>6.2</v>
      </c>
      <c r="I3">
        <v>6.2</v>
      </c>
      <c r="K3">
        <v>6.2</v>
      </c>
      <c r="L3">
        <v>6.3</v>
      </c>
      <c r="M3">
        <v>6.2</v>
      </c>
      <c r="N3">
        <v>6.3</v>
      </c>
      <c r="P3">
        <v>6.2</v>
      </c>
      <c r="Q3">
        <v>6.2</v>
      </c>
      <c r="R3">
        <v>6.3</v>
      </c>
      <c r="S3">
        <v>6.3</v>
      </c>
      <c r="U3">
        <v>6.2</v>
      </c>
      <c r="V3">
        <v>6.2</v>
      </c>
      <c r="W3">
        <v>6.1</v>
      </c>
      <c r="X3" s="1"/>
    </row>
    <row r="4" spans="1:24" x14ac:dyDescent="0.3">
      <c r="A4">
        <v>35</v>
      </c>
      <c r="B4">
        <v>39</v>
      </c>
      <c r="C4">
        <v>27</v>
      </c>
      <c r="D4" s="1"/>
      <c r="F4">
        <v>158</v>
      </c>
      <c r="G4">
        <v>152</v>
      </c>
      <c r="H4">
        <v>121</v>
      </c>
      <c r="I4">
        <v>62</v>
      </c>
      <c r="K4">
        <v>1546</v>
      </c>
      <c r="L4">
        <v>1108</v>
      </c>
      <c r="M4">
        <v>977</v>
      </c>
      <c r="N4">
        <v>449</v>
      </c>
      <c r="P4">
        <v>1623</v>
      </c>
      <c r="Q4">
        <v>1715</v>
      </c>
      <c r="R4">
        <v>1341</v>
      </c>
      <c r="S4">
        <v>603</v>
      </c>
      <c r="U4">
        <v>64</v>
      </c>
      <c r="V4">
        <v>139</v>
      </c>
      <c r="W4">
        <v>64</v>
      </c>
      <c r="X4" s="1"/>
    </row>
    <row r="5" spans="1:24" x14ac:dyDescent="0.3">
      <c r="D5" s="1"/>
      <c r="X5" s="1"/>
    </row>
    <row r="6" spans="1:24" x14ac:dyDescent="0.3">
      <c r="D6" s="1"/>
      <c r="X6" s="1"/>
    </row>
    <row r="10" spans="1:24" x14ac:dyDescent="0.3">
      <c r="A10">
        <v>6.3</v>
      </c>
      <c r="B10">
        <v>6.3</v>
      </c>
      <c r="C10" s="1"/>
      <c r="D10" s="1"/>
      <c r="F10">
        <v>6.6</v>
      </c>
      <c r="G10">
        <v>6.3</v>
      </c>
      <c r="H10">
        <v>7.6</v>
      </c>
      <c r="I10">
        <v>7.8</v>
      </c>
      <c r="K10">
        <v>6.5</v>
      </c>
      <c r="L10">
        <v>7.1</v>
      </c>
      <c r="M10">
        <v>6.6</v>
      </c>
      <c r="N10" s="1"/>
      <c r="P10">
        <v>5.9</v>
      </c>
      <c r="Q10">
        <v>6.7</v>
      </c>
      <c r="R10" s="1"/>
      <c r="S10">
        <v>6.9</v>
      </c>
      <c r="U10" s="1"/>
      <c r="V10" s="1"/>
      <c r="W10" s="1"/>
      <c r="X10" s="1"/>
    </row>
    <row r="11" spans="1:24" x14ac:dyDescent="0.3">
      <c r="A11">
        <v>24</v>
      </c>
      <c r="B11">
        <v>19</v>
      </c>
      <c r="C11" s="1"/>
      <c r="D11" s="1"/>
      <c r="F11">
        <v>426</v>
      </c>
      <c r="G11">
        <v>36</v>
      </c>
      <c r="H11">
        <v>55</v>
      </c>
      <c r="I11">
        <v>109</v>
      </c>
      <c r="K11">
        <v>310</v>
      </c>
      <c r="L11">
        <v>155</v>
      </c>
      <c r="M11">
        <v>19</v>
      </c>
      <c r="N11" s="1"/>
      <c r="P11">
        <v>35</v>
      </c>
      <c r="Q11">
        <v>32</v>
      </c>
      <c r="R11" s="1"/>
      <c r="S11">
        <v>16</v>
      </c>
      <c r="U11" s="1"/>
      <c r="V11" s="1"/>
      <c r="W11" s="1"/>
      <c r="X11" s="1"/>
    </row>
    <row r="12" spans="1:24" x14ac:dyDescent="0.3">
      <c r="C12" s="1"/>
      <c r="D12" s="1"/>
      <c r="N12" s="1"/>
      <c r="R12" s="1"/>
      <c r="U12" s="1"/>
      <c r="V12" s="1"/>
      <c r="W12" s="1"/>
      <c r="X12" s="1"/>
    </row>
    <row r="17" spans="1:23" x14ac:dyDescent="0.3">
      <c r="A17">
        <f>SUM(A4,A11)</f>
        <v>59</v>
      </c>
      <c r="B17">
        <f>SUM(B4,B11)</f>
        <v>58</v>
      </c>
      <c r="C17">
        <f>SUM(C4,C11)</f>
        <v>27</v>
      </c>
      <c r="D17">
        <f>SUM(D4,D11)</f>
        <v>0</v>
      </c>
      <c r="F17">
        <f>SUM(F4,F11)</f>
        <v>584</v>
      </c>
      <c r="G17">
        <f>SUM(G4,G11)</f>
        <v>188</v>
      </c>
      <c r="H17">
        <f>SUM(H4,H11)</f>
        <v>176</v>
      </c>
      <c r="I17">
        <f>SUM(I4,I11)</f>
        <v>171</v>
      </c>
      <c r="K17">
        <f t="shared" ref="K17:W17" si="0">SUM(K4,K11)</f>
        <v>1856</v>
      </c>
      <c r="L17">
        <f t="shared" si="0"/>
        <v>1263</v>
      </c>
      <c r="M17">
        <f t="shared" si="0"/>
        <v>996</v>
      </c>
      <c r="N17">
        <f t="shared" si="0"/>
        <v>449</v>
      </c>
      <c r="O17">
        <f t="shared" si="0"/>
        <v>0</v>
      </c>
      <c r="P17">
        <f t="shared" si="0"/>
        <v>1658</v>
      </c>
      <c r="Q17">
        <f t="shared" si="0"/>
        <v>1747</v>
      </c>
      <c r="R17">
        <f t="shared" si="0"/>
        <v>1341</v>
      </c>
      <c r="S17">
        <f t="shared" si="0"/>
        <v>619</v>
      </c>
      <c r="T17">
        <f t="shared" si="0"/>
        <v>0</v>
      </c>
      <c r="U17">
        <f t="shared" si="0"/>
        <v>64</v>
      </c>
      <c r="V17">
        <f t="shared" si="0"/>
        <v>139</v>
      </c>
      <c r="W17">
        <f t="shared" si="0"/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Kingston NatHERS Data</vt:lpstr>
      <vt:lpstr>NatHERS Star Rating Bands 2022</vt:lpstr>
      <vt:lpstr>NatHERS Star Rating Bands (tbc)</vt:lpstr>
      <vt:lpstr>Emissions Factors</vt:lpstr>
      <vt:lpstr>Other Councils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Murphy</dc:creator>
  <cp:lastModifiedBy>Fiona Murphy</cp:lastModifiedBy>
  <dcterms:created xsi:type="dcterms:W3CDTF">2023-07-07T02:08:43Z</dcterms:created>
  <dcterms:modified xsi:type="dcterms:W3CDTF">2023-10-03T04:59:26Z</dcterms:modified>
</cp:coreProperties>
</file>